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2016" windowWidth="19200" windowHeight="8976" tabRatio="776"/>
  </bookViews>
  <sheets>
    <sheet name="目录" sheetId="72" r:id="rId1"/>
    <sheet name="01-2019全区收入" sheetId="57" r:id="rId2"/>
    <sheet name="02-2019全区支出" sheetId="58" r:id="rId3"/>
    <sheet name="03-2019公共平衡 " sheetId="26" r:id="rId4"/>
    <sheet name="04-2019公共本级支出功能 " sheetId="27" r:id="rId5"/>
    <sheet name="05-2019公共线下 " sheetId="32" r:id="rId6"/>
    <sheet name="06-2019转移支付分地区" sheetId="59" r:id="rId7"/>
    <sheet name="07-2019转移支付分项目 " sheetId="60" r:id="rId8"/>
    <sheet name="8-2019基金平衡" sheetId="33" r:id="rId9"/>
    <sheet name="9-2019基金支出" sheetId="19" r:id="rId10"/>
    <sheet name="10-2019基金转移支付" sheetId="62" r:id="rId11"/>
    <sheet name="11-2019国资 " sheetId="48" r:id="rId12"/>
    <sheet name="12-2019社保执行" sheetId="21" r:id="rId13"/>
    <sheet name="13-2020公共平衡" sheetId="71" r:id="rId14"/>
    <sheet name="14-2020公共本级支出功能 " sheetId="38" r:id="rId15"/>
    <sheet name="15-2020公共基本和项目 " sheetId="39" r:id="rId16"/>
    <sheet name="16-2020公共本级基本支出经济 " sheetId="36" r:id="rId17"/>
    <sheet name="17-2020公共线下" sheetId="29" r:id="rId18"/>
    <sheet name="18-2020转移支付分地区" sheetId="53" r:id="rId19"/>
    <sheet name="19-2020转移支付分项目" sheetId="54" r:id="rId20"/>
    <sheet name="20-2020基金平衡" sheetId="35" r:id="rId21"/>
    <sheet name="21-2020基金支出" sheetId="7" r:id="rId22"/>
    <sheet name="22-2020基金转移支付" sheetId="61" r:id="rId23"/>
    <sheet name="23-2020国资" sheetId="49" r:id="rId24"/>
    <sheet name="24-2020社保" sheetId="11" r:id="rId25"/>
    <sheet name="25-2020新增债券安排" sheetId="70" r:id="rId26"/>
    <sheet name="26-2019债务限额、余额" sheetId="65" r:id="rId27"/>
    <sheet name="27-2019、2020一般债务余额" sheetId="66" r:id="rId28"/>
    <sheet name="28-2019、2020专项债务余额" sheetId="67" r:id="rId29"/>
    <sheet name="29-债务还本付息" sheetId="68" r:id="rId30"/>
    <sheet name="30-2020年提前下达" sheetId="69" r:id="rId31"/>
  </sheets>
  <definedNames>
    <definedName name="_xlnm._FilterDatabase" localSheetId="4" hidden="1">'04-2019公共本级支出功能 '!$A$5:$J$562</definedName>
    <definedName name="_xlnm._FilterDatabase" localSheetId="7" hidden="1">'07-2019转移支付分项目 '!$A$5:$A$14</definedName>
    <definedName name="_xlnm._FilterDatabase" localSheetId="14" hidden="1">'14-2020公共本级支出功能 '!$A$4:$B$4</definedName>
    <definedName name="_xlnm._FilterDatabase" localSheetId="19" hidden="1">'19-2020转移支付分项目'!$A$5:$A$76</definedName>
    <definedName name="_xlnm._FilterDatabase" localSheetId="9" hidden="1">'9-2019基金支出'!$A$4:$B$4</definedName>
    <definedName name="_GoBack" localSheetId="0">目录!$A$23</definedName>
    <definedName name="fa" localSheetId="7">#REF!</definedName>
    <definedName name="fa" localSheetId="10">#REF!</definedName>
    <definedName name="fa" localSheetId="19">#REF!</definedName>
    <definedName name="fa" localSheetId="22">#REF!</definedName>
    <definedName name="fa">#REF!</definedName>
    <definedName name="_xlnm.Print_Area" localSheetId="1">'01-2019全区收入'!$A$1:$D$27</definedName>
    <definedName name="_xlnm.Print_Area" localSheetId="2">'02-2019全区支出'!$A$1:$D$32</definedName>
    <definedName name="_xlnm.Print_Area" localSheetId="3">'03-2019公共平衡 '!$A$1:$P$45</definedName>
    <definedName name="_xlnm.Print_Area" localSheetId="5">'05-2019公共线下 '!$A$1:$D$49</definedName>
    <definedName name="_xlnm.Print_Area" localSheetId="6">'06-2019转移支付分地区'!$A$1:$C$29</definedName>
    <definedName name="_xlnm.Print_Area" localSheetId="11">'11-2019国资 '!$A$1:$N$24</definedName>
    <definedName name="_xlnm.Print_Area" localSheetId="12">'12-2019社保执行'!$A$1:$M$17</definedName>
    <definedName name="_xlnm.Print_Area" localSheetId="15">'15-2020公共基本和项目 '!$A$1:$D$33</definedName>
    <definedName name="_xlnm.Print_Area" localSheetId="16">'16-2020公共本级基本支出经济 '!$A$1:$B$33</definedName>
    <definedName name="_xlnm.Print_Area" localSheetId="18">'18-2020转移支付分地区'!$A$1:$B$32</definedName>
    <definedName name="_xlnm.Print_Area" localSheetId="19">'19-2020转移支付分项目'!$A$1:$B$14</definedName>
    <definedName name="_xlnm.Print_Area" localSheetId="21">'21-2020基金支出'!$A$1:$B$44</definedName>
    <definedName name="_xlnm.Print_Area" localSheetId="29">'29-债务还本付息'!$A$1:$D$26</definedName>
    <definedName name="_xlnm.Print_Titles" localSheetId="3">'03-2019公共平衡 '!$2:$4</definedName>
    <definedName name="_xlnm.Print_Titles" localSheetId="4">'04-2019公共本级支出功能 '!$2:$4</definedName>
    <definedName name="_xlnm.Print_Titles" localSheetId="5">'05-2019公共线下 '!$2:$4</definedName>
    <definedName name="_xlnm.Print_Titles" localSheetId="6">'06-2019转移支付分地区'!$2:$6</definedName>
    <definedName name="_xlnm.Print_Titles" localSheetId="7">'07-2019转移支付分项目 '!$2:$5</definedName>
    <definedName name="_xlnm.Print_Titles" localSheetId="14">'14-2020公共本级支出功能 '!$2:$4</definedName>
    <definedName name="_xlnm.Print_Titles" localSheetId="16">'16-2020公共本级基本支出经济 '!$2:$5</definedName>
    <definedName name="_xlnm.Print_Titles" localSheetId="17">'17-2020公共线下'!$1:$4</definedName>
    <definedName name="_xlnm.Print_Titles" localSheetId="18">'18-2020转移支付分地区'!$2:$6</definedName>
    <definedName name="_xlnm.Print_Titles" localSheetId="19">'19-2020转移支付分项目'!$2:$5</definedName>
    <definedName name="_xlnm.Print_Titles" localSheetId="21">'21-2020基金支出'!$2:$4</definedName>
    <definedName name="_xlnm.Print_Titles" localSheetId="8">'8-2019基金平衡'!$1:$4</definedName>
    <definedName name="_xlnm.Print_Titles" localSheetId="9">'9-2019基金支出'!$2:$4</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0">#REF!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2">#REF!</definedName>
    <definedName name="地区名称" localSheetId="23">#REF!</definedName>
    <definedName name="地区名称" localSheetId="8">#REF!</definedName>
    <definedName name="地区名称">#REF!</definedName>
  </definedNames>
  <calcPr calcId="152511" calcMode="manual"/>
</workbook>
</file>

<file path=xl/calcChain.xml><?xml version="1.0" encoding="utf-8"?>
<calcChain xmlns="http://schemas.openxmlformats.org/spreadsheetml/2006/main">
  <c r="B5" i="7" l="1"/>
  <c r="D30" i="39" l="1"/>
  <c r="D8" i="39"/>
  <c r="B514" i="38"/>
  <c r="B515" i="38"/>
  <c r="B6" i="38"/>
  <c r="B109" i="38"/>
  <c r="B110" i="38"/>
  <c r="B7" i="54" l="1"/>
  <c r="B6" i="54" s="1"/>
  <c r="B11" i="54"/>
  <c r="B11" i="60"/>
  <c r="B32" i="60"/>
  <c r="B6" i="59" l="1"/>
  <c r="M16" i="26" l="1"/>
  <c r="M19" i="26"/>
  <c r="M10" i="26"/>
  <c r="M15" i="26"/>
  <c r="M11" i="26"/>
  <c r="M17" i="26"/>
  <c r="M12" i="33"/>
  <c r="M10" i="33"/>
  <c r="M9" i="33"/>
  <c r="M8" i="33"/>
  <c r="M7" i="33"/>
  <c r="B6" i="29" l="1"/>
  <c r="M21" i="48"/>
  <c r="M8" i="48"/>
  <c r="F22" i="48"/>
  <c r="F7" i="48"/>
  <c r="N23" i="48"/>
  <c r="N21" i="48"/>
  <c r="G22" i="48"/>
  <c r="I20" i="48"/>
  <c r="I7" i="48"/>
  <c r="I6" i="48" s="1"/>
  <c r="I5" i="48" s="1"/>
  <c r="B6" i="48"/>
  <c r="B20" i="48"/>
  <c r="G7" i="48"/>
  <c r="B5" i="48" l="1"/>
  <c r="D6" i="58"/>
  <c r="D8" i="58"/>
  <c r="D9" i="58"/>
  <c r="D10" i="58"/>
  <c r="D11" i="58"/>
  <c r="D12" i="58"/>
  <c r="D13" i="58"/>
  <c r="D14" i="58"/>
  <c r="D15" i="58"/>
  <c r="D16" i="58"/>
  <c r="D17" i="58"/>
  <c r="D18" i="58"/>
  <c r="D19" i="58"/>
  <c r="D20" i="58"/>
  <c r="D21" i="58"/>
  <c r="D23" i="58"/>
  <c r="D24" i="58"/>
  <c r="D25" i="58"/>
  <c r="D26" i="58"/>
  <c r="D27" i="58"/>
  <c r="D28" i="58"/>
  <c r="D29" i="58"/>
  <c r="D30" i="58"/>
  <c r="D7" i="57"/>
  <c r="D8" i="57"/>
  <c r="D9" i="57"/>
  <c r="D10" i="57"/>
  <c r="D11" i="57"/>
  <c r="D12" i="57"/>
  <c r="D13" i="57"/>
  <c r="D14" i="57"/>
  <c r="D15" i="57"/>
  <c r="D17" i="57"/>
  <c r="D18" i="57"/>
  <c r="D20" i="57"/>
  <c r="D22" i="57"/>
  <c r="D24" i="57"/>
  <c r="D25" i="57"/>
  <c r="B18" i="29"/>
  <c r="O8" i="33"/>
  <c r="P8" i="33"/>
  <c r="O9" i="33"/>
  <c r="P13" i="33"/>
  <c r="P14" i="33"/>
  <c r="P21" i="33"/>
  <c r="P22" i="33"/>
  <c r="P23" i="33"/>
  <c r="P25" i="33"/>
  <c r="G11" i="33"/>
  <c r="H11" i="33"/>
  <c r="G12" i="33"/>
  <c r="H12" i="33"/>
  <c r="G13" i="33"/>
  <c r="H13" i="33"/>
  <c r="G17" i="33"/>
  <c r="H17" i="33"/>
  <c r="G19" i="33"/>
  <c r="H19" i="33"/>
  <c r="G21" i="33"/>
  <c r="H21" i="33"/>
  <c r="G24" i="33"/>
  <c r="G25" i="33"/>
  <c r="H25" i="33"/>
  <c r="G26" i="33"/>
  <c r="H26" i="33"/>
  <c r="P29" i="33"/>
  <c r="N12" i="33"/>
  <c r="O12" i="33" s="1"/>
  <c r="O10" i="33"/>
  <c r="P9" i="33"/>
  <c r="N7" i="33"/>
  <c r="O7" i="33" s="1"/>
  <c r="E23" i="33"/>
  <c r="O7" i="26"/>
  <c r="P7" i="26"/>
  <c r="O9" i="26"/>
  <c r="P9" i="26"/>
  <c r="O10" i="26"/>
  <c r="P10" i="26"/>
  <c r="O11" i="26"/>
  <c r="P11" i="26"/>
  <c r="O12" i="26"/>
  <c r="P12" i="26"/>
  <c r="O13" i="26"/>
  <c r="P13" i="26"/>
  <c r="O14" i="26"/>
  <c r="P14" i="26"/>
  <c r="O15" i="26"/>
  <c r="P15" i="26"/>
  <c r="O16" i="26"/>
  <c r="P16" i="26"/>
  <c r="O17" i="26"/>
  <c r="P17" i="26"/>
  <c r="O18" i="26"/>
  <c r="P18" i="26"/>
  <c r="O19" i="26"/>
  <c r="P19" i="26"/>
  <c r="O20" i="26"/>
  <c r="P20" i="26"/>
  <c r="O21" i="26"/>
  <c r="P21" i="26"/>
  <c r="O22" i="26"/>
  <c r="P22" i="26"/>
  <c r="O24" i="26"/>
  <c r="P24" i="26"/>
  <c r="O25" i="26"/>
  <c r="P25" i="26"/>
  <c r="O26" i="26"/>
  <c r="P26" i="26"/>
  <c r="O27" i="26"/>
  <c r="P27" i="26"/>
  <c r="O29" i="26"/>
  <c r="P29" i="26"/>
  <c r="O30" i="26"/>
  <c r="P30" i="26"/>
  <c r="O31" i="26"/>
  <c r="P31" i="26"/>
  <c r="O34" i="26"/>
  <c r="P34" i="26"/>
  <c r="O35" i="26"/>
  <c r="P35" i="26"/>
  <c r="O37" i="26"/>
  <c r="P37" i="26"/>
  <c r="P39" i="26"/>
  <c r="P44" i="26"/>
  <c r="G8" i="26"/>
  <c r="H8" i="26"/>
  <c r="G9" i="26"/>
  <c r="H9" i="26"/>
  <c r="G10" i="26"/>
  <c r="H10" i="26"/>
  <c r="G11" i="26"/>
  <c r="H11" i="26"/>
  <c r="G12" i="26"/>
  <c r="H12" i="26"/>
  <c r="G13" i="26"/>
  <c r="H13" i="26"/>
  <c r="G14" i="26"/>
  <c r="H14" i="26"/>
  <c r="G15" i="26"/>
  <c r="H15" i="26"/>
  <c r="G16" i="26"/>
  <c r="H16" i="26"/>
  <c r="G17" i="26"/>
  <c r="H17" i="26"/>
  <c r="G18" i="26"/>
  <c r="H18" i="26"/>
  <c r="G19" i="26"/>
  <c r="H19" i="26"/>
  <c r="G23" i="26"/>
  <c r="H23" i="26"/>
  <c r="G24" i="26"/>
  <c r="G25" i="26"/>
  <c r="H25" i="26"/>
  <c r="G26" i="26"/>
  <c r="H26" i="26"/>
  <c r="H27" i="26"/>
  <c r="H28" i="26"/>
  <c r="G29" i="26"/>
  <c r="H29" i="26"/>
  <c r="G34" i="26"/>
  <c r="H34" i="26"/>
  <c r="G35" i="26"/>
  <c r="H35" i="26"/>
  <c r="G36" i="26"/>
  <c r="H36" i="26"/>
  <c r="G37" i="26"/>
  <c r="H37" i="26"/>
  <c r="G39" i="26"/>
  <c r="H39" i="26"/>
  <c r="G40" i="26"/>
  <c r="H40" i="26"/>
  <c r="G42" i="26"/>
  <c r="H42" i="26"/>
  <c r="E22" i="26"/>
  <c r="E7" i="26"/>
  <c r="M36" i="26"/>
  <c r="M33" i="26" s="1"/>
  <c r="E38" i="26"/>
  <c r="B27" i="29"/>
  <c r="P10" i="33" l="1"/>
  <c r="P12" i="33"/>
  <c r="B5" i="29"/>
  <c r="J6" i="71" l="1"/>
  <c r="B6" i="49"/>
  <c r="D27" i="29"/>
  <c r="D6" i="29"/>
  <c r="B7" i="53"/>
  <c r="D5" i="29" l="1"/>
  <c r="D6" i="62"/>
  <c r="C11" i="60"/>
  <c r="C7" i="60"/>
  <c r="B7" i="60"/>
  <c r="B6" i="60" s="1"/>
  <c r="D33" i="32"/>
  <c r="D6" i="32"/>
  <c r="C6" i="60" l="1"/>
  <c r="L20" i="48"/>
  <c r="K20" i="48"/>
  <c r="J20" i="48"/>
  <c r="E20" i="48"/>
  <c r="D20" i="48"/>
  <c r="C20" i="48"/>
  <c r="J17" i="48"/>
  <c r="J15" i="48"/>
  <c r="J12" i="48"/>
  <c r="L7" i="48"/>
  <c r="K7" i="48"/>
  <c r="K6" i="48" s="1"/>
  <c r="J7" i="48"/>
  <c r="E6" i="48"/>
  <c r="D6" i="48"/>
  <c r="C6" i="48"/>
  <c r="M29" i="33"/>
  <c r="M28" i="33"/>
  <c r="M27" i="33"/>
  <c r="M26" i="33"/>
  <c r="M24" i="33" s="1"/>
  <c r="N24" i="33"/>
  <c r="L24" i="33"/>
  <c r="K24" i="33"/>
  <c r="F23" i="33"/>
  <c r="D23" i="33"/>
  <c r="D20" i="33" s="1"/>
  <c r="C23" i="33"/>
  <c r="C20" i="33" s="1"/>
  <c r="E20" i="33"/>
  <c r="L20" i="33"/>
  <c r="K20" i="33"/>
  <c r="J20" i="33"/>
  <c r="B20" i="33"/>
  <c r="E6" i="33"/>
  <c r="N6" i="33"/>
  <c r="M6" i="33"/>
  <c r="L6" i="33"/>
  <c r="K6" i="33"/>
  <c r="K5" i="33" s="1"/>
  <c r="J6" i="33"/>
  <c r="P6" i="33" s="1"/>
  <c r="F6" i="33"/>
  <c r="D6" i="33"/>
  <c r="C6" i="33"/>
  <c r="B6" i="33"/>
  <c r="B5" i="33" s="1"/>
  <c r="C6" i="59"/>
  <c r="L38" i="26"/>
  <c r="L36" i="26" s="1"/>
  <c r="L33" i="26" s="1"/>
  <c r="K38" i="26"/>
  <c r="K36" i="26" s="1"/>
  <c r="K33" i="26" s="1"/>
  <c r="F38" i="26"/>
  <c r="F33" i="26" s="1"/>
  <c r="D38" i="26"/>
  <c r="D33" i="26" s="1"/>
  <c r="C38" i="26"/>
  <c r="C33" i="26" s="1"/>
  <c r="B38" i="26"/>
  <c r="B33" i="26" s="1"/>
  <c r="N36" i="26"/>
  <c r="J36" i="26"/>
  <c r="J33" i="26" s="1"/>
  <c r="N33" i="26"/>
  <c r="M32" i="26"/>
  <c r="B24" i="26"/>
  <c r="H24" i="26" s="1"/>
  <c r="F22" i="26"/>
  <c r="D22" i="26"/>
  <c r="C22" i="26"/>
  <c r="B22" i="26"/>
  <c r="F7" i="26"/>
  <c r="D7" i="26"/>
  <c r="C7" i="26"/>
  <c r="C6" i="26" s="1"/>
  <c r="B7" i="26"/>
  <c r="B6" i="26" s="1"/>
  <c r="N6" i="26"/>
  <c r="M6" i="26"/>
  <c r="L6" i="26"/>
  <c r="K6" i="26"/>
  <c r="J6" i="26"/>
  <c r="D6" i="26"/>
  <c r="C5" i="58"/>
  <c r="B5" i="58"/>
  <c r="B23" i="57"/>
  <c r="D23" i="57" s="1"/>
  <c r="C6" i="57"/>
  <c r="B6" i="57"/>
  <c r="B5" i="57" s="1"/>
  <c r="B6" i="62"/>
  <c r="B33" i="32"/>
  <c r="B24" i="32"/>
  <c r="B6" i="32"/>
  <c r="C5" i="26" l="1"/>
  <c r="K5" i="26"/>
  <c r="D6" i="57"/>
  <c r="O6" i="26"/>
  <c r="H33" i="26"/>
  <c r="O6" i="33"/>
  <c r="B5" i="32"/>
  <c r="N20" i="33"/>
  <c r="P20" i="33" s="1"/>
  <c r="P24" i="33"/>
  <c r="F6" i="48"/>
  <c r="G6" i="48"/>
  <c r="P33" i="26"/>
  <c r="O33" i="26"/>
  <c r="G23" i="33"/>
  <c r="H23" i="33"/>
  <c r="E5" i="48"/>
  <c r="M7" i="48"/>
  <c r="C5" i="57"/>
  <c r="D5" i="57" s="1"/>
  <c r="J5" i="26"/>
  <c r="P6" i="26"/>
  <c r="G7" i="26"/>
  <c r="H7" i="26"/>
  <c r="G22" i="26"/>
  <c r="H22" i="26"/>
  <c r="C5" i="33"/>
  <c r="F20" i="33"/>
  <c r="C5" i="48"/>
  <c r="L6" i="48"/>
  <c r="J6" i="48"/>
  <c r="J5" i="48" s="1"/>
  <c r="M20" i="48"/>
  <c r="N20" i="48"/>
  <c r="G6" i="33"/>
  <c r="H6" i="33"/>
  <c r="D5" i="26"/>
  <c r="O36" i="26"/>
  <c r="P36" i="26"/>
  <c r="G38" i="26"/>
  <c r="H38" i="26"/>
  <c r="D5" i="58"/>
  <c r="B5" i="26"/>
  <c r="D5" i="33"/>
  <c r="L5" i="33"/>
  <c r="F20" i="48"/>
  <c r="G20" i="48"/>
  <c r="K5" i="48"/>
  <c r="D5" i="48"/>
  <c r="J5" i="33"/>
  <c r="N5" i="33"/>
  <c r="E5" i="33"/>
  <c r="M20" i="33"/>
  <c r="M5" i="33" s="1"/>
  <c r="L5" i="26"/>
  <c r="M5" i="26"/>
  <c r="E6" i="26"/>
  <c r="F6" i="26"/>
  <c r="E33" i="26"/>
  <c r="G33" i="26" s="1"/>
  <c r="N5" i="26"/>
  <c r="G20" i="33" l="1"/>
  <c r="H20" i="33"/>
  <c r="P5" i="26"/>
  <c r="F5" i="33"/>
  <c r="G6" i="26"/>
  <c r="H6" i="26"/>
  <c r="P5" i="33"/>
  <c r="L5" i="48"/>
  <c r="M6" i="48"/>
  <c r="F5" i="48"/>
  <c r="G5" i="48"/>
  <c r="O5" i="26"/>
  <c r="O5" i="33"/>
  <c r="F5" i="26"/>
  <c r="H5" i="26" s="1"/>
  <c r="E5" i="26"/>
  <c r="G5" i="26" l="1"/>
  <c r="M5" i="48"/>
  <c r="N5" i="48"/>
  <c r="H5" i="33"/>
  <c r="G5" i="33"/>
  <c r="M3" i="26"/>
  <c r="B9" i="39"/>
  <c r="B10" i="39"/>
  <c r="B11" i="39"/>
  <c r="B12" i="39"/>
  <c r="B13" i="39"/>
  <c r="B14" i="39"/>
  <c r="B15" i="39"/>
  <c r="B16" i="39"/>
  <c r="B17" i="39"/>
  <c r="B18" i="39"/>
  <c r="B19" i="39"/>
  <c r="B20" i="39"/>
  <c r="B21" i="39"/>
  <c r="B22" i="39"/>
  <c r="B23" i="39"/>
  <c r="B24" i="39"/>
  <c r="B25" i="39"/>
  <c r="B26" i="39"/>
  <c r="B27" i="39"/>
  <c r="B28" i="39"/>
  <c r="B29" i="39"/>
  <c r="B30" i="39"/>
  <c r="B31" i="39"/>
  <c r="B32" i="39"/>
  <c r="B8" i="39"/>
  <c r="D6" i="35"/>
  <c r="D21" i="35"/>
  <c r="B20" i="35"/>
  <c r="B18" i="35" s="1"/>
  <c r="E6" i="71" l="1"/>
  <c r="E36" i="71"/>
  <c r="E33" i="71" s="1"/>
  <c r="B25" i="71"/>
  <c r="H15" i="71"/>
  <c r="H12" i="71"/>
  <c r="H13" i="71"/>
  <c r="H14" i="71"/>
  <c r="H10" i="71"/>
  <c r="H11" i="71"/>
  <c r="H8" i="71"/>
  <c r="H9" i="71"/>
  <c r="H16" i="71"/>
  <c r="H17" i="71"/>
  <c r="H18" i="71"/>
  <c r="H19" i="71"/>
  <c r="G7" i="71"/>
  <c r="E5" i="71" l="1"/>
  <c r="H7" i="71"/>
  <c r="B38" i="71" l="1"/>
  <c r="B33" i="71" s="1"/>
  <c r="B7" i="71" l="1"/>
  <c r="E7" i="65" l="1"/>
  <c r="B7" i="65"/>
  <c r="B29" i="36" l="1"/>
  <c r="B27" i="36"/>
  <c r="B24" i="36"/>
  <c r="B6" i="36" l="1"/>
  <c r="B21" i="71" l="1"/>
  <c r="B6" i="71" l="1"/>
  <c r="B5" i="71" s="1"/>
  <c r="I11" i="21" l="1"/>
  <c r="I7" i="21"/>
  <c r="D16" i="49" l="1"/>
  <c r="D13" i="49"/>
  <c r="D7" i="49"/>
  <c r="D10" i="49"/>
  <c r="D7" i="39"/>
  <c r="C7" i="39"/>
  <c r="D6" i="49" l="1"/>
  <c r="B7" i="39"/>
  <c r="D18" i="49"/>
  <c r="B18" i="49"/>
  <c r="B5" i="49" s="1"/>
  <c r="D5" i="49" s="1"/>
  <c r="B11" i="21" l="1"/>
  <c r="D5" i="61" l="1"/>
  <c r="B5" i="61" l="1"/>
  <c r="D18" i="35" l="1"/>
  <c r="B6" i="11" l="1"/>
  <c r="D5" i="11" s="1"/>
  <c r="D6" i="11" l="1"/>
  <c r="D17" i="11" s="1"/>
  <c r="B5" i="11"/>
  <c r="B6" i="35" l="1"/>
  <c r="B5" i="35" s="1"/>
  <c r="D5" i="35" l="1"/>
</calcChain>
</file>

<file path=xl/sharedStrings.xml><?xml version="1.0" encoding="utf-8"?>
<sst xmlns="http://schemas.openxmlformats.org/spreadsheetml/2006/main" count="2221" uniqueCount="1798">
  <si>
    <t>支      出</t>
    <phoneticPr fontId="3" type="noConversion"/>
  </si>
  <si>
    <t>本级收入合计</t>
  </si>
  <si>
    <t>本级支出合计</t>
  </si>
  <si>
    <t xml:space="preserve">    增值税</t>
  </si>
  <si>
    <t xml:space="preserve">    印花税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</si>
  <si>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</si>
  <si>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</si>
  <si>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</si>
  <si>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</si>
  <si>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</si>
  <si>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</si>
  <si>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</si>
  <si>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</si>
  <si>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</si>
  <si>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 xml:space="preserve">    城市维护建设税</t>
  </si>
  <si>
    <t>八、社会保障和就业支出</t>
  </si>
  <si>
    <t xml:space="preserve">    房产税</t>
  </si>
  <si>
    <t>十、节能环保支出</t>
  </si>
  <si>
    <t xml:space="preserve">    城镇土地使用税</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</si>
  <si>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</si>
  <si>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</si>
  <si>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</si>
  <si>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</si>
  <si>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</si>
  <si>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</si>
  <si>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</si>
  <si>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</si>
  <si>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</si>
  <si>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</si>
  <si>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</si>
  <si>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</si>
  <si>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</si>
  <si>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</si>
  <si>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</si>
  <si>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</si>
  <si>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 xml:space="preserve">       增值税和消费税税收返还 </t>
  </si>
  <si>
    <t xml:space="preserve">       所得税基数返还</t>
  </si>
  <si>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</si>
  <si>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</si>
  <si>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</si>
  <si>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</si>
  <si>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</si>
  <si>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</si>
  <si>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执行数</t>
    <phoneticPr fontId="3" type="noConversion"/>
  </si>
  <si>
    <t xml:space="preserve">       公共安全</t>
  </si>
  <si>
    <t xml:space="preserve">       教育</t>
  </si>
  <si>
    <t xml:space="preserve">       社会保障和就业</t>
  </si>
  <si>
    <t>三、调入预算稳定调节基金</t>
  </si>
  <si>
    <t>预算数</t>
    <phoneticPr fontId="3" type="noConversion"/>
  </si>
  <si>
    <t>（按经济分类科目）</t>
    <phoneticPr fontId="3" type="noConversion"/>
  </si>
  <si>
    <t>单位：万元</t>
    <phoneticPr fontId="3" type="noConversion"/>
  </si>
  <si>
    <t xml:space="preserve">           支       出</t>
    <phoneticPr fontId="3" type="noConversion"/>
  </si>
  <si>
    <t>支        出</t>
    <phoneticPr fontId="29" type="noConversion"/>
  </si>
  <si>
    <t>单位：万元</t>
    <phoneticPr fontId="29" type="noConversion"/>
  </si>
  <si>
    <t>本级支出合计</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</si>
  <si>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</si>
  <si>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</si>
  <si>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</si>
  <si>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</si>
  <si>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</si>
  <si>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</si>
  <si>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（按功能分类科目的基本支出和项目支出）</t>
    <phoneticPr fontId="29" type="noConversion"/>
  </si>
  <si>
    <t>四、上年结转</t>
    <phoneticPr fontId="3" type="noConversion"/>
  </si>
  <si>
    <t>一、解决历史遗留问题及改革成本支出</t>
    <phoneticPr fontId="1" type="noConversion"/>
  </si>
  <si>
    <t xml:space="preserve">    国有资源(资产)有偿使用收入</t>
  </si>
  <si>
    <t>二、社会保障和就业支出</t>
  </si>
  <si>
    <t>三、城乡社区支出</t>
  </si>
  <si>
    <t>四、农林水支出</t>
  </si>
  <si>
    <t>五、交通运输支出</t>
  </si>
  <si>
    <t>二、调出资金</t>
    <phoneticPr fontId="1" type="noConversion"/>
  </si>
  <si>
    <t xml:space="preserve">       一般公共服务</t>
  </si>
  <si>
    <t xml:space="preserve">       国防</t>
  </si>
  <si>
    <t xml:space="preserve">       科学技术</t>
  </si>
  <si>
    <t xml:space="preserve">       节能环保</t>
  </si>
  <si>
    <t xml:space="preserve">       农林水</t>
  </si>
  <si>
    <t xml:space="preserve">       交通运输</t>
  </si>
  <si>
    <t xml:space="preserve">       商业服务业等</t>
  </si>
  <si>
    <t xml:space="preserve">       住房保障</t>
  </si>
  <si>
    <t xml:space="preserve">       粮油物资储备</t>
  </si>
  <si>
    <t xml:space="preserve">       其他 </t>
  </si>
  <si>
    <t>科学技术支出</t>
  </si>
  <si>
    <t>金融支出</t>
  </si>
  <si>
    <t>收      入</t>
    <phoneticPr fontId="3" type="noConversion"/>
  </si>
  <si>
    <t>转移性支出合计</t>
    <phoneticPr fontId="3" type="noConversion"/>
  </si>
  <si>
    <t>一、利润收入</t>
    <phoneticPr fontId="1" type="noConversion"/>
  </si>
  <si>
    <t>二、股利、股息收入</t>
    <phoneticPr fontId="1" type="noConversion"/>
  </si>
  <si>
    <t xml:space="preserve">  其他国有资本经营预算支出  </t>
    <phoneticPr fontId="1" type="noConversion"/>
  </si>
  <si>
    <t>预算数</t>
    <phoneticPr fontId="3" type="noConversion"/>
  </si>
  <si>
    <t>三、国家电影事业发展专项资金收入</t>
    <phoneticPr fontId="3" type="noConversion"/>
  </si>
  <si>
    <t>六、其他支出</t>
    <phoneticPr fontId="3" type="noConversion"/>
  </si>
  <si>
    <t>一般公共服务支出</t>
  </si>
  <si>
    <t>外交支出</t>
  </si>
  <si>
    <t>国防支出</t>
  </si>
  <si>
    <t>公共安全支出</t>
  </si>
  <si>
    <t>教育支出</t>
  </si>
  <si>
    <t>社会保障和就业支出</t>
  </si>
  <si>
    <t>节能环保支出</t>
  </si>
  <si>
    <t>城乡社区支出</t>
  </si>
  <si>
    <t>农林水支出</t>
  </si>
  <si>
    <t>交通运输支出</t>
  </si>
  <si>
    <t>商业服务业等支出</t>
  </si>
  <si>
    <t>援助其他地区支出</t>
  </si>
  <si>
    <t>住房保障支出</t>
  </si>
  <si>
    <t>粮油物资储备支出</t>
  </si>
  <si>
    <t>预备费</t>
  </si>
  <si>
    <t>其他支出</t>
  </si>
  <si>
    <t>债务付息支出</t>
  </si>
  <si>
    <r>
      <t>预 算</t>
    </r>
    <r>
      <rPr>
        <sz val="14"/>
        <rFont val="黑体"/>
        <family val="3"/>
        <charset val="134"/>
      </rPr>
      <t xml:space="preserve"> </t>
    </r>
    <r>
      <rPr>
        <sz val="14"/>
        <rFont val="黑体"/>
        <family val="3"/>
        <charset val="134"/>
      </rPr>
      <t>数</t>
    </r>
    <phoneticPr fontId="29" type="noConversion"/>
  </si>
  <si>
    <t>十一、污水处理费收入</t>
    <phoneticPr fontId="3" type="noConversion"/>
  </si>
  <si>
    <t>永川区</t>
  </si>
  <si>
    <t>收       入</t>
    <phoneticPr fontId="3" type="noConversion"/>
  </si>
  <si>
    <t>　　企业所得税</t>
  </si>
  <si>
    <t>　　个人所得税</t>
  </si>
  <si>
    <t>　　资源税</t>
  </si>
  <si>
    <t>　　城市维护建设税</t>
  </si>
  <si>
    <t>　　房产税</t>
  </si>
  <si>
    <t>　　印花税</t>
  </si>
  <si>
    <t>　　城镇土地使用税</t>
  </si>
  <si>
    <t>　　土地增值税</t>
  </si>
  <si>
    <t>　　耕地占用税</t>
  </si>
  <si>
    <t xml:space="preserve">      行政运行</t>
  </si>
  <si>
    <t xml:space="preserve">    行政运行</t>
  </si>
  <si>
    <t>执行数</t>
    <phoneticPr fontId="3" type="noConversion"/>
  </si>
  <si>
    <t>一、解决历史遗留问题及改革成本支出</t>
  </si>
  <si>
    <t xml:space="preserve">      国有企业改革成本支出</t>
  </si>
  <si>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</si>
  <si>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</si>
  <si>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</si>
  <si>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</si>
  <si>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</si>
  <si>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</si>
  <si>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</si>
  <si>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单位：万元</t>
    <phoneticPr fontId="3" type="noConversion"/>
  </si>
  <si>
    <t>收      入</t>
    <phoneticPr fontId="3" type="noConversion"/>
  </si>
  <si>
    <t>支       出</t>
    <phoneticPr fontId="3" type="noConversion"/>
  </si>
  <si>
    <t>总  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</si>
  <si>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</si>
  <si>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</si>
  <si>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</si>
  <si>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</si>
  <si>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</si>
  <si>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</si>
  <si>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</si>
  <si>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</si>
  <si>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</si>
  <si>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</si>
  <si>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</si>
  <si>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</si>
  <si>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</si>
  <si>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</si>
  <si>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</si>
  <si>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</si>
  <si>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</si>
  <si>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</si>
  <si>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</si>
  <si>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</si>
  <si>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</si>
  <si>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</si>
  <si>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</si>
  <si>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</si>
  <si>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</si>
  <si>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</si>
  <si>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</si>
  <si>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</si>
  <si>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</si>
  <si>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</si>
  <si>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二、地方政府债务收入</t>
    <phoneticPr fontId="1" type="noConversion"/>
  </si>
  <si>
    <t>三、地方政府债务转贷支出</t>
    <phoneticPr fontId="3" type="noConversion"/>
  </si>
  <si>
    <t xml:space="preserve">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</si>
  <si>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</si>
  <si>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</si>
  <si>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</si>
  <si>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</si>
  <si>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</si>
  <si>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</si>
  <si>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</si>
  <si>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</si>
  <si>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</si>
  <si>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</si>
  <si>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</si>
  <si>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</si>
  <si>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大中型水库移民后期扶持基金支出</t>
    <phoneticPr fontId="1" type="noConversion"/>
  </si>
  <si>
    <t>三峡水库库区基金支出</t>
    <phoneticPr fontId="1" type="noConversion"/>
  </si>
  <si>
    <t>农网还贷资金支出</t>
    <phoneticPr fontId="1" type="noConversion"/>
  </si>
  <si>
    <t>彩票发行销售机构业务费安排的支出</t>
    <phoneticPr fontId="1" type="noConversion"/>
  </si>
  <si>
    <t>预 算 数</t>
    <phoneticPr fontId="3" type="noConversion"/>
  </si>
  <si>
    <t>国有土地使用权出让收入安排的支出</t>
    <phoneticPr fontId="1" type="noConversion"/>
  </si>
  <si>
    <t xml:space="preserve">    捐赠收入</t>
  </si>
  <si>
    <t xml:space="preserve">    政府住房基金收入</t>
  </si>
  <si>
    <t xml:space="preserve">    人大事务</t>
  </si>
  <si>
    <t>增长%</t>
    <phoneticPr fontId="3" type="noConversion"/>
  </si>
  <si>
    <t>二、政府性基金预算支出</t>
    <phoneticPr fontId="3" type="noConversion"/>
  </si>
  <si>
    <t>三、国有资本经营预算支出</t>
    <phoneticPr fontId="3" type="noConversion"/>
  </si>
  <si>
    <t>表4</t>
    <phoneticPr fontId="3" type="noConversion"/>
  </si>
  <si>
    <t>本级支出合计</t>
    <phoneticPr fontId="1" type="noConversion"/>
  </si>
  <si>
    <t>农业土地开发资金安排的支出</t>
    <phoneticPr fontId="1" type="noConversion"/>
  </si>
  <si>
    <t>大中型水库库区基金安排的支出</t>
    <phoneticPr fontId="1" type="noConversion"/>
  </si>
  <si>
    <t>国家重大水利工程建设基金安排的支出</t>
    <phoneticPr fontId="1" type="noConversion"/>
  </si>
  <si>
    <t>彩票公益金安排的支出</t>
    <phoneticPr fontId="1" type="noConversion"/>
  </si>
  <si>
    <t>小型水库移民扶助基金安排的支出</t>
    <phoneticPr fontId="1" type="noConversion"/>
  </si>
  <si>
    <t>年初预算</t>
    <phoneticPr fontId="3" type="noConversion"/>
  </si>
  <si>
    <t>总  计</t>
    <phoneticPr fontId="3" type="noConversion"/>
  </si>
  <si>
    <t>本级支出合计</t>
    <phoneticPr fontId="3" type="noConversion"/>
  </si>
  <si>
    <t xml:space="preserve"> “三供一业”移交补助支出</t>
    <phoneticPr fontId="1" type="noConversion"/>
  </si>
  <si>
    <t xml:space="preserve">  其他历史遗留及改革成本支出</t>
    <phoneticPr fontId="1" type="noConversion"/>
  </si>
  <si>
    <t>二、国有企业资本金注入</t>
    <phoneticPr fontId="1" type="noConversion"/>
  </si>
  <si>
    <t xml:space="preserve">  支持科技进步支出</t>
    <phoneticPr fontId="1" type="noConversion"/>
  </si>
  <si>
    <t xml:space="preserve">  其他国有企业资本金注入</t>
    <phoneticPr fontId="1" type="noConversion"/>
  </si>
  <si>
    <t>三、金融企业国有资本经营预算支出</t>
    <phoneticPr fontId="1" type="noConversion"/>
  </si>
  <si>
    <t xml:space="preserve">   资本性支出</t>
    <phoneticPr fontId="1" type="noConversion"/>
  </si>
  <si>
    <t xml:space="preserve">  其他金融国有资本经营预算支出</t>
    <phoneticPr fontId="3" type="noConversion"/>
  </si>
  <si>
    <t>四、其他国有资本经营预算支出</t>
    <phoneticPr fontId="1" type="noConversion"/>
  </si>
  <si>
    <t>转移性支出合计</t>
    <phoneticPr fontId="3" type="noConversion"/>
  </si>
  <si>
    <t xml:space="preserve">    调出资金</t>
    <phoneticPr fontId="1" type="noConversion"/>
  </si>
  <si>
    <t>执行数比
上年决算
数增长%</t>
    <phoneticPr fontId="3" type="noConversion"/>
  </si>
  <si>
    <t>注：1.本表直观反映2019年政府性基金预算收入与支出的平衡关系。
    2.收入总计（本级收入合计+转移性收入合计）=支出总计（本级支出合计+转移性支出合计）。</t>
    <phoneticPr fontId="1" type="noConversion"/>
  </si>
  <si>
    <t>注：1.本表直观反映2020年政府性基金预算收入与支出的平衡关系。
    2.收入总计（本级收入合计+转移性收入合计）=支出总计（本级支出合计+转移性支出合计）。</t>
    <phoneticPr fontId="1" type="noConversion"/>
  </si>
  <si>
    <t>注：本表详细反映2020年政府性基金预算本级支出安排情况，按《预算法》要求细化到功能分类项级科目。</t>
    <phoneticPr fontId="1" type="noConversion"/>
  </si>
  <si>
    <t>注：本表详细反映2020年政府性基金预算转移支付收入和转移支付支出情况。</t>
    <phoneticPr fontId="1" type="noConversion"/>
  </si>
  <si>
    <t>注：1.本表直观反映2020年国有资本经营预算收入与支出的平衡关系。
    2.收入总计（本级收入合计+转移性收入合计）=支出总计（本级支出合计+转移性支出合计）。</t>
    <phoneticPr fontId="1" type="noConversion"/>
  </si>
  <si>
    <t>2018年决算数</t>
    <phoneticPr fontId="1" type="noConversion"/>
  </si>
  <si>
    <t>变动
预算数</t>
    <phoneticPr fontId="3" type="noConversion"/>
  </si>
  <si>
    <t>执行数
为变动
预算%</t>
    <phoneticPr fontId="3" type="noConversion"/>
  </si>
  <si>
    <t>调整
预算数</t>
    <phoneticPr fontId="3" type="noConversion"/>
  </si>
  <si>
    <t>注：1.本表反映上一年度本地区、本级及所属地区政府债务限额及余额预计执行数。</t>
    <phoneticPr fontId="3" type="noConversion"/>
  </si>
  <si>
    <t>F</t>
  </si>
  <si>
    <t>E</t>
  </si>
  <si>
    <t>D=E+F</t>
  </si>
  <si>
    <t>C</t>
  </si>
  <si>
    <t>B</t>
  </si>
  <si>
    <t>A=B+C</t>
  </si>
  <si>
    <t>公  式</t>
  </si>
  <si>
    <t>专项债务</t>
  </si>
  <si>
    <t>一般债务</t>
  </si>
  <si>
    <t>2019年债务余额预计执行数</t>
    <phoneticPr fontId="3" type="noConversion"/>
  </si>
  <si>
    <t>2019年债务限额</t>
    <phoneticPr fontId="3" type="noConversion"/>
  </si>
  <si>
    <t>地   区</t>
  </si>
  <si>
    <t>单位：亿元</t>
  </si>
  <si>
    <t>执行数</t>
  </si>
  <si>
    <t>预算数</t>
  </si>
  <si>
    <t>项    目</t>
  </si>
  <si>
    <t>S</t>
  </si>
  <si>
    <t>（二）专项债券</t>
  </si>
  <si>
    <t>R</t>
  </si>
  <si>
    <t>（一）一般债券</t>
  </si>
  <si>
    <t>Q=R+S</t>
  </si>
  <si>
    <t>P</t>
  </si>
  <si>
    <t xml:space="preserve">   其中：再融资</t>
  </si>
  <si>
    <t>O</t>
  </si>
  <si>
    <t>N</t>
  </si>
  <si>
    <t>M</t>
  </si>
  <si>
    <t>L=M+O</t>
  </si>
  <si>
    <t>K</t>
  </si>
  <si>
    <t>J</t>
  </si>
  <si>
    <t>I=J+K</t>
  </si>
  <si>
    <t>H</t>
  </si>
  <si>
    <t>G</t>
  </si>
  <si>
    <t>F=G+H</t>
  </si>
  <si>
    <t xml:space="preserve">   其中：再融资债券</t>
  </si>
  <si>
    <t>D</t>
  </si>
  <si>
    <t>A=B+D</t>
  </si>
  <si>
    <t>本级</t>
  </si>
  <si>
    <t>本地区</t>
    <phoneticPr fontId="3" type="noConversion"/>
  </si>
  <si>
    <t>公式</t>
  </si>
  <si>
    <t>注：本表反映本地区及本级预算中列示提前下达的新增地方政府债务限额情况，由县级以上地方各级财政部门在本级人民代表大会批准预算后二十日内公开。</t>
    <phoneticPr fontId="3" type="noConversion"/>
  </si>
  <si>
    <t>其中： 一般债务限额</t>
  </si>
  <si>
    <t>下级</t>
    <phoneticPr fontId="3" type="noConversion"/>
  </si>
  <si>
    <t>本级</t>
    <phoneticPr fontId="3" type="noConversion"/>
  </si>
  <si>
    <t>本地区</t>
    <phoneticPr fontId="3" type="noConversion"/>
  </si>
  <si>
    <t>公式</t>
    <phoneticPr fontId="3" type="noConversion"/>
  </si>
  <si>
    <t>项目</t>
  </si>
  <si>
    <t>注：本表反映本级当年提前下达的新增地方政府债券资金使用安排，由县级以上地方各级财政部门在本级人民代表大会批准预算后二十日内公开。</t>
    <phoneticPr fontId="3" type="noConversion"/>
  </si>
  <si>
    <t>债券规模</t>
    <phoneticPr fontId="3" type="noConversion"/>
  </si>
  <si>
    <t>债券性质</t>
    <phoneticPr fontId="3" type="noConversion"/>
  </si>
  <si>
    <t>项目主管部门</t>
    <phoneticPr fontId="3" type="noConversion"/>
  </si>
  <si>
    <t>项目类型</t>
  </si>
  <si>
    <t>项目名称</t>
    <phoneticPr fontId="3" type="noConversion"/>
  </si>
  <si>
    <t>序号</t>
  </si>
  <si>
    <t>收        入</t>
    <phoneticPr fontId="3" type="noConversion"/>
  </si>
  <si>
    <t>单位：万元</t>
    <phoneticPr fontId="3" type="noConversion"/>
  </si>
  <si>
    <t>收        入</t>
    <phoneticPr fontId="3" type="noConversion"/>
  </si>
  <si>
    <t>预算数</t>
    <phoneticPr fontId="3" type="noConversion"/>
  </si>
  <si>
    <t>支        出</t>
    <phoneticPr fontId="3" type="noConversion"/>
  </si>
  <si>
    <t>（分项目）</t>
    <phoneticPr fontId="3" type="noConversion"/>
  </si>
  <si>
    <t>单位：万元</t>
    <phoneticPr fontId="3" type="noConversion"/>
  </si>
  <si>
    <t>支      出</t>
    <phoneticPr fontId="3" type="noConversion"/>
  </si>
  <si>
    <t>预 算 数</t>
    <phoneticPr fontId="3" type="noConversion"/>
  </si>
  <si>
    <t>表12</t>
    <phoneticPr fontId="3" type="noConversion"/>
  </si>
  <si>
    <t>表26</t>
    <phoneticPr fontId="3" type="noConversion"/>
  </si>
  <si>
    <t>总  计</t>
    <phoneticPr fontId="3" type="noConversion"/>
  </si>
  <si>
    <t>城镇职工基本医疗保险基金
（含生育保险）</t>
    <phoneticPr fontId="3" type="noConversion"/>
  </si>
  <si>
    <t>表15</t>
    <phoneticPr fontId="3" type="noConversion"/>
  </si>
  <si>
    <t>总  计</t>
    <phoneticPr fontId="3" type="noConversion"/>
  </si>
  <si>
    <t>一、税收收入</t>
  </si>
  <si>
    <t xml:space="preserve">    城市维护建设税</t>
    <phoneticPr fontId="3" type="noConversion"/>
  </si>
  <si>
    <t>七、文化旅游体育与传媒支出</t>
  </si>
  <si>
    <t xml:space="preserve">    环境保护税</t>
    <phoneticPr fontId="3" type="noConversion"/>
  </si>
  <si>
    <t xml:space="preserve">    其他税收收入</t>
    <phoneticPr fontId="3" type="noConversion"/>
  </si>
  <si>
    <t>九、卫生健康支出</t>
    <phoneticPr fontId="3" type="noConversion"/>
  </si>
  <si>
    <t>二、非税收入</t>
  </si>
  <si>
    <t xml:space="preserve"> </t>
    <phoneticPr fontId="3" type="noConversion"/>
  </si>
  <si>
    <t xml:space="preserve">    国有资源（资产）有偿使用收入</t>
  </si>
  <si>
    <r>
      <t xml:space="preserve"> </t>
    </r>
    <r>
      <rPr>
        <sz val="10"/>
        <color theme="1"/>
        <rFont val="宋体"/>
        <family val="3"/>
        <charset val="134"/>
        <scheme val="minor"/>
      </rPr>
      <t xml:space="preserve">   政府住房基金收入</t>
    </r>
    <phoneticPr fontId="1" type="noConversion"/>
  </si>
  <si>
    <t>十七、援助其他地区支出</t>
    <phoneticPr fontId="1" type="noConversion"/>
  </si>
  <si>
    <t>十八、自然资源海洋气象等支出</t>
    <phoneticPr fontId="3" type="noConversion"/>
  </si>
  <si>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</si>
  <si>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</si>
  <si>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</si>
  <si>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</si>
  <si>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</si>
  <si>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</si>
  <si>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</si>
  <si>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</si>
  <si>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</si>
  <si>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</si>
  <si>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</si>
  <si>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</si>
  <si>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</si>
  <si>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</si>
  <si>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</si>
  <si>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表13</t>
    <phoneticPr fontId="3" type="noConversion"/>
  </si>
  <si>
    <t>表14</t>
    <phoneticPr fontId="3" type="noConversion"/>
  </si>
  <si>
    <t>表16</t>
    <phoneticPr fontId="3" type="noConversion"/>
  </si>
  <si>
    <t>表17</t>
    <phoneticPr fontId="3" type="noConversion"/>
  </si>
  <si>
    <t>表19</t>
    <phoneticPr fontId="3" type="noConversion"/>
  </si>
  <si>
    <t xml:space="preserve">    地方政府债券收入(再融资）</t>
    <phoneticPr fontId="3" type="noConversion"/>
  </si>
  <si>
    <t xml:space="preserve">    地方政府债券转贷支出（再融资）</t>
    <phoneticPr fontId="3" type="noConversion"/>
  </si>
  <si>
    <t>表20</t>
    <phoneticPr fontId="3" type="noConversion"/>
  </si>
  <si>
    <t>表21</t>
    <phoneticPr fontId="3" type="noConversion"/>
  </si>
  <si>
    <t>表22</t>
    <phoneticPr fontId="3" type="noConversion"/>
  </si>
  <si>
    <t>表23</t>
    <phoneticPr fontId="3" type="noConversion"/>
  </si>
  <si>
    <t>表24</t>
    <phoneticPr fontId="3" type="noConversion"/>
  </si>
  <si>
    <t>表25</t>
    <phoneticPr fontId="3" type="noConversion"/>
  </si>
  <si>
    <t>表27</t>
    <phoneticPr fontId="3" type="noConversion"/>
  </si>
  <si>
    <t>表28</t>
    <phoneticPr fontId="3" type="noConversion"/>
  </si>
  <si>
    <t>表29</t>
    <phoneticPr fontId="3" type="noConversion"/>
  </si>
  <si>
    <t>执行数</t>
    <phoneticPr fontId="3" type="noConversion"/>
  </si>
  <si>
    <t xml:space="preserve">注：1.本表直观反映2020年一般公共预算收入与支出的平衡关系。
    2.收入总计（本级收入合计+转移性收入合计）=支出总计（本级支出合计+转移性支出合计）。
   </t>
    <phoneticPr fontId="1" type="noConversion"/>
  </si>
  <si>
    <t>一、一般性转移支付收入</t>
    <phoneticPr fontId="1" type="noConversion"/>
  </si>
  <si>
    <t>一、一般性转移支付支出</t>
    <phoneticPr fontId="1" type="noConversion"/>
  </si>
  <si>
    <t xml:space="preserve">    2.本表由县级以上地方各级财政部门在本级人民代表大会批准预算后二十日内公开。</t>
    <phoneticPr fontId="3" type="noConversion"/>
  </si>
  <si>
    <t>注：1.本表反映本地区上两年度一般债务余额，上一年度一般债务限额、发行额、还本支出及余额，本年度财政赤字及一般债务限额。
    2.本表由县级以上地方各级财政部门在本级人民代表大会批准预算后二十日内公开。</t>
    <phoneticPr fontId="3" type="noConversion"/>
  </si>
  <si>
    <t>注：1.本表反映本地区上两年度专项债务余额，上一年度专项债务限额、发行额、还本额及余额，本年度专项债务新增限额及限额。
    2.本表由县级以上地方各级财政部门在本级人民代表大会批准预算后二十日内公开。</t>
    <phoneticPr fontId="3" type="noConversion"/>
  </si>
  <si>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phoneticPr fontId="3" type="noConversion"/>
  </si>
  <si>
    <t>表30</t>
    <phoneticPr fontId="1" type="noConversion"/>
  </si>
  <si>
    <t>一、一般性转移支付收入</t>
    <phoneticPr fontId="1" type="noConversion"/>
  </si>
  <si>
    <t xml:space="preserve">    增值税和消费税税收返还 </t>
    <phoneticPr fontId="1" type="noConversion"/>
  </si>
  <si>
    <t xml:space="preserve">    所得税基数返还</t>
    <phoneticPr fontId="1" type="noConversion"/>
  </si>
  <si>
    <t xml:space="preserve">    营改增基数返还</t>
    <phoneticPr fontId="1" type="noConversion"/>
  </si>
  <si>
    <t xml:space="preserve">    均衡性转移支付 </t>
    <phoneticPr fontId="1" type="noConversion"/>
  </si>
  <si>
    <t xml:space="preserve">    县级基本财力保障机制奖补资金 </t>
    <phoneticPr fontId="1" type="noConversion"/>
  </si>
  <si>
    <t xml:space="preserve">    结算补助 </t>
    <phoneticPr fontId="1" type="noConversion"/>
  </si>
  <si>
    <t xml:space="preserve">    产粮（油）大县奖励资金 </t>
    <phoneticPr fontId="1" type="noConversion"/>
  </si>
  <si>
    <t xml:space="preserve">    重点生态功能区转移支付 </t>
    <phoneticPr fontId="1" type="noConversion"/>
  </si>
  <si>
    <t xml:space="preserve">    固定数额补助 </t>
    <phoneticPr fontId="1" type="noConversion"/>
  </si>
  <si>
    <t xml:space="preserve">    一般公共服务</t>
    <phoneticPr fontId="3" type="noConversion"/>
  </si>
  <si>
    <t xml:space="preserve">    公共安全</t>
    <phoneticPr fontId="3" type="noConversion"/>
  </si>
  <si>
    <t xml:space="preserve">    教育</t>
    <phoneticPr fontId="3" type="noConversion"/>
  </si>
  <si>
    <t xml:space="preserve">    科学技术</t>
    <phoneticPr fontId="3" type="noConversion"/>
  </si>
  <si>
    <t xml:space="preserve">    卫生健康</t>
    <phoneticPr fontId="1" type="noConversion"/>
  </si>
  <si>
    <t xml:space="preserve">    节能环保</t>
    <phoneticPr fontId="3" type="noConversion"/>
  </si>
  <si>
    <t xml:space="preserve">    农林水</t>
    <phoneticPr fontId="3" type="noConversion"/>
  </si>
  <si>
    <t xml:space="preserve">    交通运输</t>
    <phoneticPr fontId="3" type="noConversion"/>
  </si>
  <si>
    <t xml:space="preserve">    商业服务业等</t>
    <phoneticPr fontId="3" type="noConversion"/>
  </si>
  <si>
    <t>二、专项转移支付支出</t>
    <phoneticPr fontId="1" type="noConversion"/>
  </si>
  <si>
    <t xml:space="preserve">注：本表详细反映2020年一般公共预算转移支付收入和转移支付支出情况。
    </t>
    <phoneticPr fontId="1"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</si>
  <si>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</si>
  <si>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</si>
  <si>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</si>
  <si>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</si>
  <si>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</si>
  <si>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 xml:space="preserve">    资源勘探工业信息等</t>
    <phoneticPr fontId="3" type="noConversion"/>
  </si>
  <si>
    <t>十一、城市基础设施配套费收入</t>
    <phoneticPr fontId="3" type="noConversion"/>
  </si>
  <si>
    <t>支出</t>
  </si>
  <si>
    <t>文化旅游体育与传媒支出</t>
  </si>
  <si>
    <t>债务发行费用支出</t>
  </si>
  <si>
    <t>2019年区级一般公共预算本级支出执行表</t>
    <phoneticPr fontId="3" type="noConversion"/>
  </si>
  <si>
    <t xml:space="preserve">    资源税</t>
    <phoneticPr fontId="1" type="noConversion"/>
  </si>
  <si>
    <t xml:space="preserve">    土地增值税</t>
    <phoneticPr fontId="1" type="noConversion"/>
  </si>
  <si>
    <t xml:space="preserve">    耕地占用税</t>
    <phoneticPr fontId="1" type="noConversion"/>
  </si>
  <si>
    <t xml:space="preserve">    契税</t>
    <phoneticPr fontId="1" type="noConversion"/>
  </si>
  <si>
    <t>一、上级补助收入</t>
    <phoneticPr fontId="3" type="noConversion"/>
  </si>
  <si>
    <t xml:space="preserve"> </t>
    <phoneticPr fontId="1" type="noConversion"/>
  </si>
  <si>
    <t>一、上解上级支出</t>
    <phoneticPr fontId="1" type="noConversion"/>
  </si>
  <si>
    <t>一、上解上级支出</t>
    <phoneticPr fontId="3" type="noConversion"/>
  </si>
  <si>
    <t>上级补助收入</t>
    <phoneticPr fontId="1" type="noConversion"/>
  </si>
  <si>
    <t xml:space="preserve">2020年区级一般公共预算收支预算表 </t>
    <phoneticPr fontId="3" type="noConversion"/>
  </si>
  <si>
    <t xml:space="preserve">    城镇土地使用税</t>
    <phoneticPr fontId="1" type="noConversion"/>
  </si>
  <si>
    <t>陈　食</t>
  </si>
  <si>
    <t>卫星湖</t>
  </si>
  <si>
    <t>胜利路</t>
  </si>
  <si>
    <t>中山路</t>
  </si>
  <si>
    <t>南大街</t>
  </si>
  <si>
    <t>茶山竹海</t>
  </si>
  <si>
    <t>双石镇</t>
  </si>
  <si>
    <t>红炉镇</t>
  </si>
  <si>
    <t>永荣镇</t>
  </si>
  <si>
    <t>三教镇</t>
  </si>
  <si>
    <t>板桥镇</t>
  </si>
  <si>
    <t>金龙镇</t>
  </si>
  <si>
    <t>临江镇</t>
  </si>
  <si>
    <t>何埂镇</t>
  </si>
  <si>
    <t>松溉镇</t>
  </si>
  <si>
    <t>仙龙镇</t>
  </si>
  <si>
    <t>五间镇</t>
  </si>
  <si>
    <t>吉安镇</t>
  </si>
  <si>
    <t>朱沱镇</t>
  </si>
  <si>
    <t>来苏镇</t>
  </si>
  <si>
    <t>宝峰镇</t>
  </si>
  <si>
    <t>青峰镇</t>
  </si>
  <si>
    <t xml:space="preserve">2020年区级一般公共预算转移支付收支预算表 </t>
    <phoneticPr fontId="3" type="noConversion"/>
  </si>
  <si>
    <t xml:space="preserve">2020年区级一般公共预算转移支付支出预算表 </t>
    <phoneticPr fontId="3" type="noConversion"/>
  </si>
  <si>
    <t>2019年区级政府性基金预算收支执行表</t>
    <phoneticPr fontId="3" type="noConversion"/>
  </si>
  <si>
    <t>2019年全区社会保险基金预算收支执行表</t>
    <phoneticPr fontId="3" type="noConversion"/>
  </si>
  <si>
    <t xml:space="preserve">2020年区级一般公共预算本级支出预算表 </t>
    <phoneticPr fontId="3" type="noConversion"/>
  </si>
  <si>
    <t xml:space="preserve">2020年区级一般公共预算本级支出预算表 </t>
    <phoneticPr fontId="3" type="noConversion"/>
  </si>
  <si>
    <t xml:space="preserve">2020年区级一般公共预算本级基本支出预算表 </t>
    <phoneticPr fontId="3" type="noConversion"/>
  </si>
  <si>
    <t xml:space="preserve">2020年区级政府性基金预算收支预算表 </t>
    <phoneticPr fontId="3" type="noConversion"/>
  </si>
  <si>
    <t xml:space="preserve">2020年区级政府性基金预算本级支出预算表 </t>
    <phoneticPr fontId="3" type="noConversion"/>
  </si>
  <si>
    <t xml:space="preserve">2020年区级政府性基金预算转移支付收支预算表 </t>
    <phoneticPr fontId="3" type="noConversion"/>
  </si>
  <si>
    <t xml:space="preserve">2020年区级国有资本经营预算收支预算表 </t>
    <phoneticPr fontId="3" type="noConversion"/>
  </si>
  <si>
    <t xml:space="preserve">2020年全区社会保险基金预算收支预算表 </t>
    <phoneticPr fontId="3" type="noConversion"/>
  </si>
  <si>
    <t>永川区本级2020年年初新增地方政府债券资金安排表</t>
    <phoneticPr fontId="3" type="noConversion"/>
  </si>
  <si>
    <t>永川区2019年地方政府债务限额及余额情况表</t>
    <phoneticPr fontId="3" type="noConversion"/>
  </si>
  <si>
    <t>永川区2019年和2020年地方政府一般债务余额情况表</t>
    <phoneticPr fontId="3" type="noConversion"/>
  </si>
  <si>
    <t>永川区2019年和2020年地方政府专项债务余额情况表</t>
    <phoneticPr fontId="3" type="noConversion"/>
  </si>
  <si>
    <t>永川区地方政府债券发行及还本付息情况表</t>
    <phoneticPr fontId="3" type="noConversion"/>
  </si>
  <si>
    <t>永川区2020年地方政府债务限额提前下达情况表</t>
    <phoneticPr fontId="3" type="noConversion"/>
  </si>
  <si>
    <t>本级基本支出合计</t>
    <phoneticPr fontId="3" type="noConversion"/>
  </si>
  <si>
    <t>一、机关工资福利支出</t>
    <phoneticPr fontId="3" type="noConversion"/>
  </si>
  <si>
    <t xml:space="preserve">    工资奖金津补贴</t>
    <phoneticPr fontId="1" type="noConversion"/>
  </si>
  <si>
    <t xml:space="preserve">    社会保障缴费</t>
    <phoneticPr fontId="1" type="noConversion"/>
  </si>
  <si>
    <t xml:space="preserve">    住房公积金</t>
    <phoneticPr fontId="1" type="noConversion"/>
  </si>
  <si>
    <t xml:space="preserve">    其他工资福利支出</t>
    <phoneticPr fontId="1" type="noConversion"/>
  </si>
  <si>
    <t>二、机关商品和服务支出</t>
    <phoneticPr fontId="3" type="noConversion"/>
  </si>
  <si>
    <t xml:space="preserve">    办公经费</t>
    <phoneticPr fontId="1" type="noConversion"/>
  </si>
  <si>
    <t xml:space="preserve">    会议费</t>
    <phoneticPr fontId="1" type="noConversion"/>
  </si>
  <si>
    <t xml:space="preserve">    培训费</t>
    <phoneticPr fontId="1" type="noConversion"/>
  </si>
  <si>
    <t xml:space="preserve">    委托业务费</t>
    <phoneticPr fontId="1" type="noConversion"/>
  </si>
  <si>
    <t xml:space="preserve">    公务接待费</t>
    <phoneticPr fontId="1" type="noConversion"/>
  </si>
  <si>
    <t xml:space="preserve">    公务用车运行维护费</t>
    <phoneticPr fontId="1" type="noConversion"/>
  </si>
  <si>
    <t xml:space="preserve">    维修(护)费</t>
    <phoneticPr fontId="1" type="noConversion"/>
  </si>
  <si>
    <t xml:space="preserve">    其他商品和服务支出</t>
    <phoneticPr fontId="1" type="noConversion"/>
  </si>
  <si>
    <t>三、机关资本性支出（一）</t>
    <phoneticPr fontId="3" type="noConversion"/>
  </si>
  <si>
    <t xml:space="preserve">    设备购置</t>
    <phoneticPr fontId="1" type="noConversion"/>
  </si>
  <si>
    <t>四、对事业单位经常性补助</t>
    <phoneticPr fontId="3" type="noConversion"/>
  </si>
  <si>
    <t xml:space="preserve">    工资福利支出</t>
    <phoneticPr fontId="1" type="noConversion"/>
  </si>
  <si>
    <t xml:space="preserve">    商品和服务支出</t>
    <phoneticPr fontId="1" type="noConversion"/>
  </si>
  <si>
    <t>五、对事业单位资本性补助</t>
    <phoneticPr fontId="3" type="noConversion"/>
  </si>
  <si>
    <t xml:space="preserve">    资本性支出（一）</t>
    <phoneticPr fontId="1" type="noConversion"/>
  </si>
  <si>
    <t>六、对个人和家庭的补助</t>
    <phoneticPr fontId="3" type="noConversion"/>
  </si>
  <si>
    <t xml:space="preserve">    社会福利和救助</t>
    <phoneticPr fontId="1" type="noConversion"/>
  </si>
  <si>
    <t xml:space="preserve">    离退休费</t>
    <phoneticPr fontId="1" type="noConversion"/>
  </si>
  <si>
    <t xml:space="preserve">    其他对个人和家庭的补助</t>
    <phoneticPr fontId="1" type="noConversion"/>
  </si>
  <si>
    <t>上级补助收入</t>
    <phoneticPr fontId="3" type="noConversion"/>
  </si>
  <si>
    <t>一、上级补助收入</t>
    <phoneticPr fontId="1" type="noConversion"/>
  </si>
  <si>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</si>
  <si>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</si>
  <si>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</si>
  <si>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</si>
  <si>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</si>
  <si>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</si>
  <si>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</si>
  <si>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</si>
  <si>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</si>
  <si>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</si>
  <si>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</si>
  <si>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</si>
  <si>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</si>
  <si>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</si>
  <si>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</si>
  <si>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</si>
  <si>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四、2020年还本支出预算数</t>
  </si>
  <si>
    <t xml:space="preserve">         财政预算安排 </t>
  </si>
  <si>
    <t xml:space="preserve">         财政预算安排</t>
  </si>
  <si>
    <t>五、2020年付息支出预算数</t>
  </si>
  <si>
    <t>一：2019年地方政府债务限额</t>
  </si>
  <si>
    <t xml:space="preserve">       专项债务限额</t>
  </si>
  <si>
    <t>二：提前下达的2020年地方政府债务限额</t>
  </si>
  <si>
    <t>二、镇街上解收入</t>
    <phoneticPr fontId="1" type="noConversion"/>
  </si>
  <si>
    <t>六、上年结转</t>
    <phoneticPr fontId="1" type="noConversion"/>
  </si>
  <si>
    <t>二、补助镇街支出</t>
    <phoneticPr fontId="3" type="noConversion"/>
  </si>
  <si>
    <t>五、结转下年</t>
    <phoneticPr fontId="1" type="noConversion"/>
  </si>
  <si>
    <t>三、城乡社区支出</t>
    <phoneticPr fontId="3" type="noConversion"/>
  </si>
  <si>
    <t>四、农林水支出</t>
    <phoneticPr fontId="3" type="noConversion"/>
  </si>
  <si>
    <t>五、交通运输支出</t>
    <phoneticPr fontId="3" type="noConversion"/>
  </si>
  <si>
    <t>七、债务付息支出</t>
    <phoneticPr fontId="3" type="noConversion"/>
  </si>
  <si>
    <t>二、社会保障和就业支出</t>
    <phoneticPr fontId="3" type="noConversion"/>
  </si>
  <si>
    <t>三、上年结转</t>
    <phoneticPr fontId="3" type="noConversion"/>
  </si>
  <si>
    <t xml:space="preserve">  人大事务</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</si>
  <si>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</si>
  <si>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</si>
  <si>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</si>
  <si>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</si>
  <si>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</si>
  <si>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</si>
  <si>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</si>
  <si>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</si>
  <si>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</si>
  <si>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</si>
  <si>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</si>
  <si>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</si>
  <si>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</si>
  <si>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</si>
  <si>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</si>
  <si>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</si>
  <si>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</si>
  <si>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</si>
  <si>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</si>
  <si>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</si>
  <si>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</si>
  <si>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</si>
  <si>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</si>
  <si>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</si>
  <si>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审计事务</t>
  </si>
  <si>
    <t xml:space="preserve">    审计业务</t>
  </si>
  <si>
    <t xml:space="preserve">  海关事务</t>
  </si>
  <si>
    <t xml:space="preserve">  人力资源事务</t>
  </si>
  <si>
    <t xml:space="preserve">  纪检监察事务</t>
  </si>
  <si>
    <t xml:space="preserve">  商贸事务</t>
  </si>
  <si>
    <t xml:space="preserve">    招商引资</t>
  </si>
  <si>
    <t xml:space="preserve">    其他商贸事务支出</t>
  </si>
  <si>
    <t xml:space="preserve">  港澳台事务</t>
  </si>
  <si>
    <t xml:space="preserve">    其他港澳台事务支出</t>
  </si>
  <si>
    <t xml:space="preserve">  档案事务</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</si>
  <si>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</si>
  <si>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</si>
  <si>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</si>
  <si>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</si>
  <si>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</si>
  <si>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</si>
  <si>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公务员事务</t>
  </si>
  <si>
    <t xml:space="preserve">  宣传事务</t>
  </si>
  <si>
    <t xml:space="preserve">  统战事务</t>
  </si>
  <si>
    <t xml:space="preserve">    宗教事务</t>
  </si>
  <si>
    <t xml:space="preserve">  其他共产党事务支出</t>
  </si>
  <si>
    <t xml:space="preserve">    其他共产党事务支出</t>
  </si>
  <si>
    <t xml:space="preserve">  网信事务</t>
  </si>
  <si>
    <t xml:space="preserve">  市场监督管理事务</t>
  </si>
  <si>
    <t xml:space="preserve">  其他一般公共服务支出</t>
  </si>
  <si>
    <t xml:space="preserve">    其他一般公共服务支出</t>
  </si>
  <si>
    <t xml:space="preserve">  国防动员</t>
  </si>
  <si>
    <t xml:space="preserve">    人民防空</t>
  </si>
  <si>
    <t xml:space="preserve">    预备役部队</t>
  </si>
  <si>
    <t xml:space="preserve">  其他国防支出</t>
  </si>
  <si>
    <t xml:space="preserve">    其他国防支出</t>
  </si>
  <si>
    <t xml:space="preserve">  武装警察部队</t>
  </si>
  <si>
    <t xml:space="preserve">    武装警察部队</t>
  </si>
  <si>
    <t xml:space="preserve">  公安</t>
  </si>
  <si>
    <t xml:space="preserve">    执法办案</t>
  </si>
  <si>
    <t xml:space="preserve">    其他公安支出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</si>
  <si>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</si>
  <si>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</si>
  <si>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</si>
  <si>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</si>
  <si>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</si>
  <si>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</si>
  <si>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</si>
  <si>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法制建设</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</si>
  <si>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</si>
  <si>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</si>
  <si>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</si>
  <si>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</si>
  <si>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</si>
  <si>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</si>
  <si>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</si>
  <si>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</si>
  <si>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</si>
  <si>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</si>
  <si>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广播电视教育</t>
  </si>
  <si>
    <t xml:space="preserve">    广播电视学校</t>
  </si>
  <si>
    <t xml:space="preserve">  特殊教育</t>
  </si>
  <si>
    <t xml:space="preserve">    特殊学校教育</t>
  </si>
  <si>
    <t xml:space="preserve">  进修及培训</t>
  </si>
  <si>
    <t xml:space="preserve">    干部教育</t>
  </si>
  <si>
    <t xml:space="preserve">  其他教育支出</t>
  </si>
  <si>
    <t xml:space="preserve">    其他教育支出</t>
  </si>
  <si>
    <t xml:space="preserve">  科学技术管理事务</t>
  </si>
  <si>
    <t xml:space="preserve">  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</si>
  <si>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</si>
  <si>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</si>
  <si>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</si>
  <si>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</si>
  <si>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</si>
  <si>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</si>
  <si>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</si>
  <si>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</si>
  <si>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</si>
  <si>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</si>
  <si>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</si>
  <si>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 xml:space="preserve">    其他科学技术支出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</si>
  <si>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</si>
  <si>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</si>
  <si>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</si>
  <si>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</si>
  <si>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</si>
  <si>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</si>
  <si>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</si>
  <si>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</si>
  <si>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</si>
  <si>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</si>
  <si>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</si>
  <si>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</si>
  <si>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</si>
  <si>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</si>
  <si>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</si>
  <si>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</si>
  <si>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</si>
  <si>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</si>
  <si>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</si>
  <si>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</si>
  <si>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</si>
  <si>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</si>
  <si>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其他新闻出版电影支出</t>
  </si>
  <si>
    <t xml:space="preserve">  广播电视</t>
  </si>
  <si>
    <t xml:space="preserve">    广播</t>
  </si>
  <si>
    <t xml:space="preserve">    电视</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</si>
  <si>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</si>
  <si>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</si>
  <si>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</si>
  <si>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</si>
  <si>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</si>
  <si>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</si>
  <si>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</si>
  <si>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</si>
  <si>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</si>
  <si>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</si>
  <si>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其他民政管理事务支出</t>
  </si>
  <si>
    <t xml:space="preserve">  行政事业单位养老支出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</si>
  <si>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</si>
  <si>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</si>
  <si>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</si>
  <si>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</si>
  <si>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</si>
  <si>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</si>
  <si>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抚恤</t>
  </si>
  <si>
    <t xml:space="preserve">    义务兵优待</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</si>
  <si>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</si>
  <si>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</si>
  <si>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</si>
  <si>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</si>
  <si>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</si>
  <si>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</si>
  <si>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社会福利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</si>
  <si>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</si>
  <si>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</si>
  <si>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</si>
  <si>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</si>
  <si>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</si>
  <si>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</si>
  <si>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</si>
  <si>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</si>
  <si>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</si>
  <si>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</si>
  <si>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</si>
  <si>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临时救助</t>
  </si>
  <si>
    <t xml:space="preserve">    临时救助支出</t>
  </si>
  <si>
    <t xml:space="preserve">    流浪乞讨人员救助支出</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</si>
  <si>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</si>
  <si>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</si>
  <si>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</si>
  <si>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</si>
  <si>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</si>
  <si>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</si>
  <si>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</si>
  <si>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</si>
  <si>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</si>
  <si>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</si>
  <si>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</si>
  <si>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</si>
  <si>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</si>
  <si>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</si>
  <si>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</si>
  <si>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</si>
  <si>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</si>
  <si>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</si>
  <si>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</si>
  <si>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</si>
  <si>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</si>
  <si>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</si>
  <si>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</si>
  <si>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中医药</t>
  </si>
  <si>
    <t xml:space="preserve">    中医（民族医）药专项</t>
  </si>
  <si>
    <t xml:space="preserve">  计划生育事务</t>
  </si>
  <si>
    <t xml:space="preserve">    计划生育服务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</si>
  <si>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</si>
  <si>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</si>
  <si>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</si>
  <si>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</si>
  <si>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</si>
  <si>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</si>
  <si>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</si>
  <si>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</si>
  <si>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</si>
  <si>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</si>
  <si>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医疗保障管理事务</t>
  </si>
  <si>
    <t xml:space="preserve">  其他卫生健康支出</t>
  </si>
  <si>
    <t xml:space="preserve">    其他卫生健康支出</t>
  </si>
  <si>
    <t xml:space="preserve">  环境保护管理事务</t>
  </si>
  <si>
    <t xml:space="preserve">    环境保护法规、规划及标准</t>
  </si>
  <si>
    <t xml:space="preserve">    其他环境保护管理事务支出</t>
  </si>
  <si>
    <t xml:space="preserve">  污染防治</t>
  </si>
  <si>
    <t xml:space="preserve">    水体</t>
  </si>
  <si>
    <t xml:space="preserve">    其他污染防治支出</t>
  </si>
  <si>
    <t xml:space="preserve">  自然生态保护</t>
  </si>
  <si>
    <t xml:space="preserve">    生态保护</t>
  </si>
  <si>
    <t xml:space="preserve">  退耕还林还草</t>
  </si>
  <si>
    <t xml:space="preserve">    其他退耕还林还草支出</t>
  </si>
  <si>
    <t xml:space="preserve">  污染减排</t>
  </si>
  <si>
    <t xml:space="preserve">    生态环境监测与信息</t>
  </si>
  <si>
    <t xml:space="preserve">    生态环境执法监察</t>
  </si>
  <si>
    <t xml:space="preserve">  其他节能环保支出</t>
  </si>
  <si>
    <t xml:space="preserve">    其他节能环保支出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</si>
  <si>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</si>
  <si>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</si>
  <si>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</si>
  <si>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</si>
  <si>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</si>
  <si>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</si>
  <si>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</si>
  <si>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</si>
  <si>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</si>
  <si>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</si>
  <si>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</si>
  <si>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</si>
  <si>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</si>
  <si>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</si>
  <si>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</si>
  <si>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</si>
  <si>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</si>
  <si>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</si>
  <si>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</si>
  <si>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</si>
  <si>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</si>
  <si>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</si>
  <si>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</si>
  <si>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</si>
  <si>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</si>
  <si>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</si>
  <si>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</si>
  <si>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</si>
  <si>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</si>
  <si>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</si>
  <si>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</si>
  <si>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</si>
  <si>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</si>
  <si>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</si>
  <si>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水质监测</t>
  </si>
  <si>
    <t xml:space="preserve">    防汛</t>
  </si>
  <si>
    <t xml:space="preserve">    农村人畜饮水</t>
  </si>
  <si>
    <t xml:space="preserve">    其他水利支出</t>
  </si>
  <si>
    <t xml:space="preserve">  扶贫</t>
  </si>
  <si>
    <t xml:space="preserve">    其他扶贫支出</t>
  </si>
  <si>
    <t xml:space="preserve">  农村综合改革</t>
  </si>
  <si>
    <t xml:space="preserve">    对村民委员会和村党支部的补助</t>
  </si>
  <si>
    <t xml:space="preserve">  普惠金融发展支出</t>
  </si>
  <si>
    <t xml:space="preserve">    农业保险保费补贴</t>
  </si>
  <si>
    <t xml:space="preserve">  其他农林水支出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</si>
  <si>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</si>
  <si>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</si>
  <si>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</si>
  <si>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</si>
  <si>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</si>
  <si>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</si>
  <si>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</si>
  <si>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</si>
  <si>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</si>
  <si>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铁路运输</t>
  </si>
  <si>
    <t xml:space="preserve">    铁路专项运输</t>
  </si>
  <si>
    <t xml:space="preserve">  其他交通运输支出</t>
  </si>
  <si>
    <t xml:space="preserve">    其他交通运输支出</t>
  </si>
  <si>
    <t xml:space="preserve">  资源勘探开发</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</si>
  <si>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</si>
  <si>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</si>
  <si>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</si>
  <si>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</si>
  <si>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</si>
  <si>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其他支持中小企业发展和管理支出</t>
  </si>
  <si>
    <t xml:space="preserve">  商业流通事务</t>
  </si>
  <si>
    <t xml:space="preserve">  金融部门行政支出</t>
  </si>
  <si>
    <t xml:space="preserve">  自然资源事务</t>
  </si>
  <si>
    <t xml:space="preserve">  气象事务</t>
  </si>
  <si>
    <t xml:space="preserve">    气象事业机构</t>
  </si>
  <si>
    <t xml:space="preserve">    其他气象事务支出</t>
  </si>
  <si>
    <t xml:space="preserve">  其他自然资源海洋气象等支出</t>
  </si>
  <si>
    <t xml:space="preserve">    其他自然资源海洋气象等支出</t>
  </si>
  <si>
    <t xml:space="preserve">  保障性安居工程支出</t>
  </si>
  <si>
    <t xml:space="preserve">    农村危房改造</t>
  </si>
  <si>
    <t xml:space="preserve">    公共租赁住房</t>
  </si>
  <si>
    <t xml:space="preserve">    保障性住房租金补贴</t>
  </si>
  <si>
    <t xml:space="preserve">    老旧小区改造</t>
  </si>
  <si>
    <t xml:space="preserve">  住房改革支出</t>
  </si>
  <si>
    <t xml:space="preserve">    住房公积金</t>
  </si>
  <si>
    <t xml:space="preserve">  城乡社区住宅</t>
  </si>
  <si>
    <t xml:space="preserve">    公有住房建设和维修改造支出</t>
  </si>
  <si>
    <t xml:space="preserve">  物资事务</t>
  </si>
  <si>
    <t xml:space="preserve">    物资保管与保养</t>
  </si>
  <si>
    <t>灾害防治及应急管理支出</t>
  </si>
  <si>
    <t xml:space="preserve">  应急管理事务</t>
  </si>
  <si>
    <t xml:space="preserve">    灾害风险防治</t>
  </si>
  <si>
    <t xml:space="preserve">    安全监管</t>
  </si>
  <si>
    <t xml:space="preserve">    应急救援</t>
  </si>
  <si>
    <t xml:space="preserve">    应急管理</t>
  </si>
  <si>
    <t xml:space="preserve">  消防事务</t>
  </si>
  <si>
    <t xml:space="preserve">    其他消防事务支出</t>
  </si>
  <si>
    <t xml:space="preserve">  煤矿安全</t>
  </si>
  <si>
    <t xml:space="preserve">  自然灾害防治</t>
  </si>
  <si>
    <t xml:space="preserve">    地质灾害防治</t>
  </si>
  <si>
    <t xml:space="preserve">  年初预留</t>
  </si>
  <si>
    <t xml:space="preserve">  地方政府一般债务付息支出</t>
  </si>
  <si>
    <t xml:space="preserve">    地方政府其他一般债务付息支出</t>
  </si>
  <si>
    <t>二、国防支出</t>
    <phoneticPr fontId="1" type="noConversion"/>
  </si>
  <si>
    <t>三、公共安全支出</t>
    <phoneticPr fontId="1" type="noConversion"/>
  </si>
  <si>
    <t>四、教育支出</t>
    <phoneticPr fontId="1" type="noConversion"/>
  </si>
  <si>
    <t>五、科学技术支出</t>
    <phoneticPr fontId="1" type="noConversion"/>
  </si>
  <si>
    <t xml:space="preserve">    其他人力资源事务支出</t>
  </si>
  <si>
    <t xml:space="preserve">    其他组织事务支出</t>
  </si>
  <si>
    <t xml:space="preserve">    其他司法支出</t>
  </si>
  <si>
    <t xml:space="preserve">    其他职业教育支出</t>
  </si>
  <si>
    <t xml:space="preserve">    其他特殊教育支出</t>
  </si>
  <si>
    <t xml:space="preserve">    教师进修</t>
  </si>
  <si>
    <t xml:space="preserve">  其他文化旅游体育与传媒支出</t>
  </si>
  <si>
    <t xml:space="preserve">    其他文化旅游体育与传媒支出</t>
  </si>
  <si>
    <t xml:space="preserve">    基层政权建设和社区治理</t>
  </si>
  <si>
    <t xml:space="preserve">    优抚事业单位支出</t>
  </si>
  <si>
    <t xml:space="preserve">    其他优抚支出</t>
  </si>
  <si>
    <t xml:space="preserve">    其他退役安置支出</t>
  </si>
  <si>
    <t xml:space="preserve">    儿童福利</t>
  </si>
  <si>
    <t xml:space="preserve">    老年福利</t>
  </si>
  <si>
    <t xml:space="preserve">    农村最低生活保障金支出</t>
  </si>
  <si>
    <t xml:space="preserve">  特困人员救助供养</t>
  </si>
  <si>
    <t xml:space="preserve">    农村特困人员救助供养支出</t>
  </si>
  <si>
    <t xml:space="preserve">  其他生活救助</t>
  </si>
  <si>
    <t xml:space="preserve">    其他农村生活救助</t>
  </si>
  <si>
    <t xml:space="preserve">    中医（民族）医院</t>
  </si>
  <si>
    <t xml:space="preserve">    其他计划生育事务支出</t>
  </si>
  <si>
    <t xml:space="preserve">  优抚对象医疗</t>
  </si>
  <si>
    <t xml:space="preserve">    优抚对象医疗补助</t>
  </si>
  <si>
    <t xml:space="preserve">    其他医疗保障管理事务支出</t>
  </si>
  <si>
    <t xml:space="preserve">  环境监测与监察</t>
  </si>
  <si>
    <t xml:space="preserve">    其他环境监测与监察支出</t>
  </si>
  <si>
    <t xml:space="preserve">    固体废弃物与化学品</t>
  </si>
  <si>
    <t xml:space="preserve">    农村环境保护</t>
  </si>
  <si>
    <t xml:space="preserve">    退耕还林粮食折现补贴</t>
  </si>
  <si>
    <t xml:space="preserve">  能源节约利用</t>
  </si>
  <si>
    <t xml:space="preserve">    能源节约利用</t>
  </si>
  <si>
    <t xml:space="preserve">    农村合作经济</t>
  </si>
  <si>
    <t xml:space="preserve">    农业资源保护修复与利用</t>
  </si>
  <si>
    <t xml:space="preserve">    成品油价格改革对渔业的补贴</t>
  </si>
  <si>
    <t xml:space="preserve">    农田建设</t>
  </si>
  <si>
    <t xml:space="preserve">    动植物保护</t>
  </si>
  <si>
    <t xml:space="preserve">    湿地保护</t>
  </si>
  <si>
    <t xml:space="preserve">    执法与监督</t>
  </si>
  <si>
    <t xml:space="preserve">    林区公共支出</t>
  </si>
  <si>
    <t xml:space="preserve">    江河湖库水系综合整治</t>
  </si>
  <si>
    <t xml:space="preserve">    生产发展</t>
  </si>
  <si>
    <t xml:space="preserve">    对村级一事一议的补助</t>
  </si>
  <si>
    <t xml:space="preserve">    支持农村金融机构</t>
  </si>
  <si>
    <t xml:space="preserve">    创业担保贷款贴息</t>
  </si>
  <si>
    <t xml:space="preserve">    航标事业发展支出</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</si>
  <si>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</si>
  <si>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</si>
  <si>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</si>
  <si>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</si>
  <si>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</si>
  <si>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</si>
  <si>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煤炭勘探开采和洗选</t>
  </si>
  <si>
    <t xml:space="preserve">  制造业</t>
  </si>
  <si>
    <t xml:space="preserve">    其他制造业支出</t>
  </si>
  <si>
    <t xml:space="preserve">    中小企业发展专项</t>
  </si>
  <si>
    <t xml:space="preserve">  其他资源勘探工业信息等支出</t>
  </si>
  <si>
    <t xml:space="preserve">    其他资源勘探工业信息等支出</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</si>
  <si>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</si>
  <si>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</si>
  <si>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</si>
  <si>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</si>
  <si>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</si>
  <si>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金融发展支出</t>
  </si>
  <si>
    <t xml:space="preserve">    利息费用补贴支出</t>
  </si>
  <si>
    <t xml:space="preserve">    地质勘查与矿产资源管理</t>
  </si>
  <si>
    <t xml:space="preserve">    其他自然资源事务支出</t>
  </si>
  <si>
    <t xml:space="preserve">    廉租住房</t>
  </si>
  <si>
    <t xml:space="preserve">    棚户区改造</t>
  </si>
  <si>
    <t xml:space="preserve">    其他保障性安居工程支出</t>
  </si>
  <si>
    <t xml:space="preserve">  粮油事务</t>
  </si>
  <si>
    <t xml:space="preserve">    其他粮油事务支出</t>
  </si>
  <si>
    <t xml:space="preserve">    其他应急管理支出</t>
  </si>
  <si>
    <t xml:space="preserve">  自然灾害救灾及恢复重建支出</t>
  </si>
  <si>
    <t xml:space="preserve">    中央自然灾害生活补助</t>
  </si>
  <si>
    <t xml:space="preserve">    地方自然灾害生活补助</t>
  </si>
  <si>
    <t xml:space="preserve">  其他灾害防治及应急管理支出</t>
  </si>
  <si>
    <t xml:space="preserve">  其他支出</t>
  </si>
  <si>
    <t xml:space="preserve">    其他支出</t>
  </si>
  <si>
    <t>一、一般公共服务支出</t>
    <phoneticPr fontId="1" type="noConversion"/>
  </si>
  <si>
    <t>六、文化旅游体育与传媒支出</t>
    <phoneticPr fontId="1" type="noConversion"/>
  </si>
  <si>
    <t>七、社会保障和就业支出</t>
    <phoneticPr fontId="1" type="noConversion"/>
  </si>
  <si>
    <t>八、卫生健康支出</t>
    <phoneticPr fontId="1" type="noConversion"/>
  </si>
  <si>
    <t>九、节能环保支出</t>
    <phoneticPr fontId="1" type="noConversion"/>
  </si>
  <si>
    <t>十、城乡社区支出</t>
    <phoneticPr fontId="1" type="noConversion"/>
  </si>
  <si>
    <t>十一、农林水支出</t>
    <phoneticPr fontId="1" type="noConversion"/>
  </si>
  <si>
    <t>十二、交通运输支出</t>
    <phoneticPr fontId="1" type="noConversion"/>
  </si>
  <si>
    <t>十三、资源勘探工业信息等支出</t>
    <phoneticPr fontId="1" type="noConversion"/>
  </si>
  <si>
    <t>十四、商业服务业等支出</t>
    <phoneticPr fontId="1" type="noConversion"/>
  </si>
  <si>
    <t>十五、金融支出</t>
    <phoneticPr fontId="1" type="noConversion"/>
  </si>
  <si>
    <t>十六、自然资源海洋气象等支出</t>
    <phoneticPr fontId="1" type="noConversion"/>
  </si>
  <si>
    <t>十七、住房保障支出</t>
    <phoneticPr fontId="1" type="noConversion"/>
  </si>
  <si>
    <t>十八、粮油物资储备支出</t>
    <phoneticPr fontId="1" type="noConversion"/>
  </si>
  <si>
    <t>十九、灾害防治及应急管理支出</t>
    <phoneticPr fontId="1" type="noConversion"/>
  </si>
  <si>
    <t>二十、预备费</t>
    <phoneticPr fontId="1" type="noConversion"/>
  </si>
  <si>
    <t>二十一、其他支出</t>
    <phoneticPr fontId="1" type="noConversion"/>
  </si>
  <si>
    <t>二十二、债务付息支出</t>
    <phoneticPr fontId="1" type="noConversion"/>
  </si>
  <si>
    <t>自然资源海洋气象等支出</t>
    <phoneticPr fontId="1" type="noConversion"/>
  </si>
  <si>
    <t>二十一、灾害防治及应急管理支出</t>
    <phoneticPr fontId="1" type="noConversion"/>
  </si>
  <si>
    <t xml:space="preserve">    其他资本性支出</t>
    <phoneticPr fontId="1" type="noConversion"/>
  </si>
  <si>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</si>
  <si>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</si>
  <si>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</si>
  <si>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</si>
  <si>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</si>
  <si>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</si>
  <si>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</si>
  <si>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补助被征地农民支出</t>
  </si>
  <si>
    <t xml:space="preserve">    棚户区改造支出</t>
  </si>
  <si>
    <t xml:space="preserve">    其他国有土地使用权出让收入安排的支出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</si>
  <si>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</si>
  <si>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</si>
  <si>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</si>
  <si>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</si>
  <si>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</si>
  <si>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</si>
  <si>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</si>
  <si>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</si>
  <si>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</si>
  <si>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</si>
  <si>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</si>
  <si>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</si>
  <si>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</si>
  <si>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</si>
  <si>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</si>
  <si>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</si>
  <si>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</si>
  <si>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</si>
  <si>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</si>
  <si>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棚户区改造专项债券付息支出</t>
  </si>
  <si>
    <t xml:space="preserve">    其他政府性基金债务付息支出</t>
  </si>
  <si>
    <t>一、文化旅游体育与传媒支出</t>
    <phoneticPr fontId="1" type="noConversion"/>
  </si>
  <si>
    <t>二、社会保障和就业支出</t>
    <phoneticPr fontId="1" type="noConversion"/>
  </si>
  <si>
    <t>三、城乡社区支出</t>
    <phoneticPr fontId="1" type="noConversion"/>
  </si>
  <si>
    <t>四、农林水支出</t>
    <phoneticPr fontId="1" type="noConversion"/>
  </si>
  <si>
    <t>五、其他支出</t>
    <phoneticPr fontId="1" type="noConversion"/>
  </si>
  <si>
    <t>六、债务付息支出</t>
    <phoneticPr fontId="1" type="noConversion"/>
  </si>
  <si>
    <t>表5</t>
    <phoneticPr fontId="3" type="noConversion"/>
  </si>
  <si>
    <t>2019年区级一般公共预算转移支付收支执行表</t>
    <phoneticPr fontId="3" type="noConversion"/>
  </si>
  <si>
    <t>单位：万元</t>
    <phoneticPr fontId="3" type="noConversion"/>
  </si>
  <si>
    <t>补助镇街支出</t>
    <phoneticPr fontId="1" type="noConversion"/>
  </si>
  <si>
    <t xml:space="preserve">       成品油税费改革税收返还</t>
    <phoneticPr fontId="1" type="noConversion"/>
  </si>
  <si>
    <t xml:space="preserve">       营改增基数返还</t>
    <phoneticPr fontId="1" type="noConversion"/>
  </si>
  <si>
    <t xml:space="preserve">       均衡性转移支付收入</t>
    <phoneticPr fontId="1" type="noConversion"/>
  </si>
  <si>
    <t xml:space="preserve">       固定数额补助</t>
    <phoneticPr fontId="1" type="noConversion"/>
  </si>
  <si>
    <t xml:space="preserve">       县乡基本财力保障机制奖补资金</t>
    <phoneticPr fontId="1" type="noConversion"/>
  </si>
  <si>
    <t xml:space="preserve">       基层公检法司转移支付</t>
    <phoneticPr fontId="1" type="noConversion"/>
  </si>
  <si>
    <t xml:space="preserve">       义务教育等转移支付</t>
    <phoneticPr fontId="1" type="noConversion"/>
  </si>
  <si>
    <t xml:space="preserve">       结算补助</t>
    <phoneticPr fontId="1" type="noConversion"/>
  </si>
  <si>
    <t xml:space="preserve">       其他一般性转移支付</t>
    <phoneticPr fontId="1" type="noConversion"/>
  </si>
  <si>
    <t xml:space="preserve">       农村综合改革转移支付</t>
    <phoneticPr fontId="1" type="noConversion"/>
  </si>
  <si>
    <t xml:space="preserve">       基本养老保险和低保等转移支付</t>
    <phoneticPr fontId="1" type="noConversion"/>
  </si>
  <si>
    <t xml:space="preserve">       重点生态功能区转移支付
</t>
    <phoneticPr fontId="1" type="noConversion"/>
  </si>
  <si>
    <t xml:space="preserve">       产粮（油）大县奖励资金</t>
    <phoneticPr fontId="1" type="noConversion"/>
  </si>
  <si>
    <t>二、共同财政事权转移支付</t>
    <phoneticPr fontId="1" type="noConversion"/>
  </si>
  <si>
    <t xml:space="preserve">      教育共同财政事权转移支付</t>
    <phoneticPr fontId="1" type="noConversion"/>
  </si>
  <si>
    <t xml:space="preserve">      节能环保共同财政事权转移支付</t>
    <phoneticPr fontId="1" type="noConversion"/>
  </si>
  <si>
    <t xml:space="preserve">      农林水共同财政事权转移支付</t>
    <phoneticPr fontId="1" type="noConversion"/>
  </si>
  <si>
    <t xml:space="preserve">      其他共同财政事权转移支付</t>
    <phoneticPr fontId="1" type="noConversion"/>
  </si>
  <si>
    <t xml:space="preserve">      社会保障和就业共同财政事权转移支付</t>
    <phoneticPr fontId="1" type="noConversion"/>
  </si>
  <si>
    <t xml:space="preserve">      卫生健康共同财政事权分类分档转移支付</t>
    <phoneticPr fontId="1" type="noConversion"/>
  </si>
  <si>
    <t xml:space="preserve">      文化旅游体育与传媒共同财政事权转移支付</t>
    <phoneticPr fontId="1" type="noConversion"/>
  </si>
  <si>
    <t xml:space="preserve">      住房保障共同财政事权转移支付</t>
    <phoneticPr fontId="1" type="noConversion"/>
  </si>
  <si>
    <t>三、专项转移支付收入</t>
    <phoneticPr fontId="1" type="noConversion"/>
  </si>
  <si>
    <t>二、专项转移支付支出</t>
    <phoneticPr fontId="1" type="noConversion"/>
  </si>
  <si>
    <t xml:space="preserve">       文化旅游体育与传媒</t>
    <phoneticPr fontId="1" type="noConversion"/>
  </si>
  <si>
    <t xml:space="preserve">       卫生健康支出</t>
    <phoneticPr fontId="1" type="noConversion"/>
  </si>
  <si>
    <t xml:space="preserve">       城乡社区</t>
    <phoneticPr fontId="1" type="noConversion"/>
  </si>
  <si>
    <t xml:space="preserve">       资源勘探工业信息</t>
    <phoneticPr fontId="1" type="noConversion"/>
  </si>
  <si>
    <t xml:space="preserve">       金融</t>
    <phoneticPr fontId="1" type="noConversion"/>
  </si>
  <si>
    <t xml:space="preserve">       自然资源海洋气象等</t>
    <phoneticPr fontId="1" type="noConversion"/>
  </si>
  <si>
    <t xml:space="preserve">       灾害防治及应急管理</t>
    <phoneticPr fontId="1" type="noConversion"/>
  </si>
  <si>
    <t>注：本表详细反映2019年一般公共预算转移支付收入和转移支付支出情况。</t>
    <phoneticPr fontId="1" type="noConversion"/>
  </si>
  <si>
    <t>表10</t>
    <phoneticPr fontId="3" type="noConversion"/>
  </si>
  <si>
    <t xml:space="preserve">2019年区级政府性基金预算转移支付收支执行表 </t>
    <phoneticPr fontId="3" type="noConversion"/>
  </si>
  <si>
    <t>单位：万元</t>
    <phoneticPr fontId="3" type="noConversion"/>
  </si>
  <si>
    <t>收       入</t>
    <phoneticPr fontId="3" type="noConversion"/>
  </si>
  <si>
    <t>执行数</t>
    <phoneticPr fontId="3" type="noConversion"/>
  </si>
  <si>
    <t>支        出</t>
    <phoneticPr fontId="3" type="noConversion"/>
  </si>
  <si>
    <t>上级补助收入</t>
    <phoneticPr fontId="1" type="noConversion"/>
  </si>
  <si>
    <t>彩票公益金补助</t>
    <phoneticPr fontId="1" type="noConversion"/>
  </si>
  <si>
    <t>基础设施建设和经济发展补助</t>
    <phoneticPr fontId="1" type="noConversion"/>
  </si>
  <si>
    <t>地方旅游开发项目补助</t>
    <phoneticPr fontId="1" type="noConversion"/>
  </si>
  <si>
    <t>国有土地使用权出让收入补助</t>
    <phoneticPr fontId="1" type="noConversion"/>
  </si>
  <si>
    <t>三峡水库库区基金补助</t>
    <phoneticPr fontId="1" type="noConversion"/>
  </si>
  <si>
    <t>解决移民遗留问题补助</t>
    <phoneticPr fontId="1" type="noConversion"/>
  </si>
  <si>
    <t>表1</t>
    <phoneticPr fontId="3" type="noConversion"/>
  </si>
  <si>
    <t>2019年全区财政预算收入执行表</t>
    <phoneticPr fontId="3" type="noConversion"/>
  </si>
  <si>
    <t>收      入</t>
    <phoneticPr fontId="3" type="noConversion"/>
  </si>
  <si>
    <t>2018年决算数</t>
    <phoneticPr fontId="1" type="noConversion"/>
  </si>
  <si>
    <t>增长%</t>
    <phoneticPr fontId="3" type="noConversion"/>
  </si>
  <si>
    <t>增长%</t>
    <phoneticPr fontId="3" type="noConversion"/>
  </si>
  <si>
    <t>一、一般公共预算收入</t>
    <phoneticPr fontId="3" type="noConversion"/>
  </si>
  <si>
    <t xml:space="preserve">  税收收入</t>
    <phoneticPr fontId="3" type="noConversion"/>
  </si>
  <si>
    <t>　　增值税</t>
    <phoneticPr fontId="3" type="noConversion"/>
  </si>
  <si>
    <t>　　车船税</t>
    <phoneticPr fontId="3" type="noConversion"/>
  </si>
  <si>
    <t>　　契税</t>
    <phoneticPr fontId="3" type="noConversion"/>
  </si>
  <si>
    <t>　　烟叶税</t>
    <phoneticPr fontId="3" type="noConversion"/>
  </si>
  <si>
    <t xml:space="preserve">    环保税</t>
    <phoneticPr fontId="1" type="noConversion"/>
  </si>
  <si>
    <t xml:space="preserve">    其他税收</t>
    <phoneticPr fontId="1" type="noConversion"/>
  </si>
  <si>
    <t xml:space="preserve">  非税收入</t>
    <phoneticPr fontId="3" type="noConversion"/>
  </si>
  <si>
    <t>二、政府性基金预算收入</t>
    <phoneticPr fontId="3" type="noConversion"/>
  </si>
  <si>
    <t xml:space="preserve">   其中：国有土地使用权出让收入</t>
    <phoneticPr fontId="3" type="noConversion"/>
  </si>
  <si>
    <t>三、国有资本经营预算收入</t>
    <phoneticPr fontId="3" type="noConversion"/>
  </si>
  <si>
    <t>四、社会保险基金预算收入</t>
    <phoneticPr fontId="3" type="noConversion"/>
  </si>
  <si>
    <t>注：由于四舍五入因素，部分分项加和与总数可能略有差异，下同。</t>
    <phoneticPr fontId="1" type="noConversion"/>
  </si>
  <si>
    <t>表2</t>
    <phoneticPr fontId="3" type="noConversion"/>
  </si>
  <si>
    <t>2019年全区财政预算支出执行表</t>
    <phoneticPr fontId="1" type="noConversion"/>
  </si>
  <si>
    <t>一、一般公共预算支出</t>
    <phoneticPr fontId="3" type="noConversion"/>
  </si>
  <si>
    <t>卫生健康支出</t>
    <phoneticPr fontId="1" type="noConversion"/>
  </si>
  <si>
    <t>灾害防治及应急管理支出</t>
    <phoneticPr fontId="1" type="noConversion"/>
  </si>
  <si>
    <t>四、社会保险基金预算支出</t>
    <phoneticPr fontId="3" type="noConversion"/>
  </si>
  <si>
    <t>表3</t>
    <phoneticPr fontId="3" type="noConversion"/>
  </si>
  <si>
    <t>2019年区级一般公共预算收支执行表</t>
    <phoneticPr fontId="3" type="noConversion"/>
  </si>
  <si>
    <t>2018年
完成数</t>
    <phoneticPr fontId="1" type="noConversion"/>
  </si>
  <si>
    <t>年初预算</t>
    <phoneticPr fontId="3" type="noConversion"/>
  </si>
  <si>
    <t>调整
预算数</t>
    <phoneticPr fontId="3" type="noConversion"/>
  </si>
  <si>
    <t>执行数比
上年决算
数增长%</t>
    <phoneticPr fontId="3" type="noConversion"/>
  </si>
  <si>
    <t>支      出</t>
    <phoneticPr fontId="3" type="noConversion"/>
  </si>
  <si>
    <t>总  计</t>
    <phoneticPr fontId="3" type="noConversion"/>
  </si>
  <si>
    <t>一、税收收入</t>
    <phoneticPr fontId="1" type="noConversion"/>
  </si>
  <si>
    <t>一、一般公共服务支出</t>
    <phoneticPr fontId="3" type="noConversion"/>
  </si>
  <si>
    <t>二、外交支出</t>
    <phoneticPr fontId="3" type="noConversion"/>
  </si>
  <si>
    <t>三、国防支出</t>
    <phoneticPr fontId="3" type="noConversion"/>
  </si>
  <si>
    <t>四、公共安全支出</t>
    <phoneticPr fontId="3" type="noConversion"/>
  </si>
  <si>
    <t xml:space="preserve">    资源税</t>
    <phoneticPr fontId="1" type="noConversion"/>
  </si>
  <si>
    <t>五、教育支出</t>
    <phoneticPr fontId="3" type="noConversion"/>
  </si>
  <si>
    <t>六、科学技术支出</t>
    <phoneticPr fontId="3" type="noConversion"/>
  </si>
  <si>
    <t>七、文化旅游体育与传媒支出</t>
    <phoneticPr fontId="3" type="noConversion"/>
  </si>
  <si>
    <t>八、社会保障和就业支出</t>
    <phoneticPr fontId="3" type="noConversion"/>
  </si>
  <si>
    <t>九、卫生健康支出</t>
    <phoneticPr fontId="3" type="noConversion"/>
  </si>
  <si>
    <t xml:space="preserve">    土地增值税</t>
    <phoneticPr fontId="1" type="noConversion"/>
  </si>
  <si>
    <t>十、节能环保支出</t>
    <phoneticPr fontId="3" type="noConversion"/>
  </si>
  <si>
    <t xml:space="preserve">    耕地占用税</t>
    <phoneticPr fontId="1" type="noConversion"/>
  </si>
  <si>
    <t>十一、城乡社区支出</t>
    <phoneticPr fontId="3" type="noConversion"/>
  </si>
  <si>
    <t xml:space="preserve">    契税</t>
    <phoneticPr fontId="1" type="noConversion"/>
  </si>
  <si>
    <t>十二、农林水支出</t>
    <phoneticPr fontId="3" type="noConversion"/>
  </si>
  <si>
    <t xml:space="preserve">    环境保护税</t>
    <phoneticPr fontId="3" type="noConversion"/>
  </si>
  <si>
    <t>十三、交通运输支出</t>
    <phoneticPr fontId="3" type="noConversion"/>
  </si>
  <si>
    <t xml:space="preserve">    其他税收收入</t>
    <phoneticPr fontId="3" type="noConversion"/>
  </si>
  <si>
    <t>十五、商业服务业等支出</t>
    <phoneticPr fontId="3" type="noConversion"/>
  </si>
  <si>
    <t>二、非税收入</t>
    <phoneticPr fontId="1" type="noConversion"/>
  </si>
  <si>
    <t>十六、金融支出</t>
    <phoneticPr fontId="3" type="noConversion"/>
  </si>
  <si>
    <t>十七、援助其他地区支出</t>
    <phoneticPr fontId="3" type="noConversion"/>
  </si>
  <si>
    <t>十八、自然资源海洋气象等支出</t>
    <phoneticPr fontId="3" type="noConversion"/>
  </si>
  <si>
    <t>十九、住房保障支出</t>
    <phoneticPr fontId="3" type="noConversion"/>
  </si>
  <si>
    <t>二十、粮油物资储备支出</t>
    <phoneticPr fontId="3" type="noConversion"/>
  </si>
  <si>
    <t>二十一、灾害防治及应急管理支出</t>
    <phoneticPr fontId="3" type="noConversion"/>
  </si>
  <si>
    <t>二十二、预备费</t>
    <phoneticPr fontId="3" type="noConversion"/>
  </si>
  <si>
    <t>二十三、其他支出</t>
    <phoneticPr fontId="3" type="noConversion"/>
  </si>
  <si>
    <t>二十四、债务付息支出</t>
    <phoneticPr fontId="3" type="noConversion"/>
  </si>
  <si>
    <t>二十五、债务发行费用支出</t>
    <phoneticPr fontId="3" type="noConversion"/>
  </si>
  <si>
    <t xml:space="preserve"> </t>
    <phoneticPr fontId="3" type="noConversion"/>
  </si>
  <si>
    <t>转移性收入合计</t>
    <phoneticPr fontId="3" type="noConversion"/>
  </si>
  <si>
    <t>转移性支出合计</t>
    <phoneticPr fontId="3" type="noConversion"/>
  </si>
  <si>
    <t>一、上级补助收入</t>
    <phoneticPr fontId="3" type="noConversion"/>
  </si>
  <si>
    <t>一、上解上级支出</t>
    <phoneticPr fontId="1" type="noConversion"/>
  </si>
  <si>
    <t>二、镇街上解收入</t>
    <phoneticPr fontId="1" type="noConversion"/>
  </si>
  <si>
    <t>二、补助镇街支出</t>
    <phoneticPr fontId="1" type="noConversion"/>
  </si>
  <si>
    <t>三、地方政府债务还本支出</t>
    <phoneticPr fontId="1" type="noConversion"/>
  </si>
  <si>
    <t>四、调入资金</t>
    <phoneticPr fontId="3" type="noConversion"/>
  </si>
  <si>
    <t xml:space="preserve">    地方政府债券还本支出</t>
    <phoneticPr fontId="1" type="noConversion"/>
  </si>
  <si>
    <t xml:space="preserve">五、地方政府债务收入 </t>
    <phoneticPr fontId="3" type="noConversion"/>
  </si>
  <si>
    <t xml:space="preserve">    地方政府其他债务还本支出</t>
    <phoneticPr fontId="1" type="noConversion"/>
  </si>
  <si>
    <t xml:space="preserve">    地方政府债券收入(新增）</t>
    <phoneticPr fontId="3" type="noConversion"/>
  </si>
  <si>
    <t xml:space="preserve">    地方政府债券收入(再融资）</t>
    <phoneticPr fontId="1" type="noConversion"/>
  </si>
  <si>
    <t xml:space="preserve">    地方政府债券收入(再融资）</t>
    <phoneticPr fontId="1" type="noConversion"/>
  </si>
  <si>
    <t xml:space="preserve">五、地方政府债务转贷支出 </t>
    <phoneticPr fontId="1" type="noConversion"/>
  </si>
  <si>
    <t xml:space="preserve">    地方政府外债借款收入</t>
    <phoneticPr fontId="1" type="noConversion"/>
  </si>
  <si>
    <t xml:space="preserve">    地方政府债券转贷支出（新增）</t>
    <phoneticPr fontId="1" type="noConversion"/>
  </si>
  <si>
    <t>六、上年结转</t>
    <phoneticPr fontId="3" type="noConversion"/>
  </si>
  <si>
    <t xml:space="preserve">    地方政府债券转贷支出（再融资）</t>
    <phoneticPr fontId="1" type="noConversion"/>
  </si>
  <si>
    <t xml:space="preserve">    地方政府外债借款转贷支出</t>
    <phoneticPr fontId="1" type="noConversion"/>
  </si>
  <si>
    <t>单位：万元</t>
    <phoneticPr fontId="1" type="noConversion"/>
  </si>
  <si>
    <r>
      <rPr>
        <sz val="14"/>
        <rFont val="黑体"/>
        <family val="3"/>
        <charset val="134"/>
      </rPr>
      <t>执行数</t>
    </r>
    <phoneticPr fontId="3" type="noConversion"/>
  </si>
  <si>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</si>
  <si>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</si>
  <si>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</si>
  <si>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</si>
  <si>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</si>
  <si>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</si>
  <si>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</si>
  <si>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</si>
  <si>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</si>
  <si>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</si>
  <si>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</si>
  <si>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</si>
  <si>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</si>
  <si>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</si>
  <si>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</si>
  <si>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</si>
  <si>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</si>
  <si>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</si>
  <si>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</si>
  <si>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</si>
  <si>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</si>
  <si>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</si>
  <si>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</si>
  <si>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税收事务</t>
  </si>
  <si>
    <t xml:space="preserve">    审计事务</t>
  </si>
  <si>
    <t xml:space="preserve">      审计业务</t>
  </si>
  <si>
    <t xml:space="preserve">      其他审计事务支出</t>
  </si>
  <si>
    <t xml:space="preserve">    海关事务</t>
  </si>
  <si>
    <t xml:space="preserve">    人力资源事务</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</si>
  <si>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</si>
  <si>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</si>
  <si>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</si>
  <si>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</si>
  <si>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</si>
  <si>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</si>
  <si>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</si>
  <si>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</si>
  <si>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</si>
  <si>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</si>
  <si>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</si>
  <si>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</si>
  <si>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</si>
  <si>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</si>
  <si>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</si>
  <si>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</si>
  <si>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</si>
  <si>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</si>
  <si>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</si>
  <si>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</si>
  <si>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</si>
  <si>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网信事务</t>
  </si>
  <si>
    <t xml:space="preserve">    市场监督管理事务</t>
  </si>
  <si>
    <t xml:space="preserve">      市场监督管理专项</t>
  </si>
  <si>
    <t xml:space="preserve">      市场监管执法</t>
  </si>
  <si>
    <t xml:space="preserve">      消费者权益保护</t>
  </si>
  <si>
    <t xml:space="preserve">      其他一般公共服务支出</t>
  </si>
  <si>
    <t xml:space="preserve">    国防动员</t>
  </si>
  <si>
    <t xml:space="preserve">      人民防空</t>
  </si>
  <si>
    <t xml:space="preserve">      预备役部队</t>
  </si>
  <si>
    <t xml:space="preserve">      其他国防支出</t>
  </si>
  <si>
    <t xml:space="preserve">      武装警察部队</t>
  </si>
  <si>
    <t xml:space="preserve">    公安</t>
  </si>
  <si>
    <t xml:space="preserve">      执法办案</t>
  </si>
  <si>
    <t xml:space="preserve">      其他公安支出</t>
  </si>
  <si>
    <t xml:space="preserve">    检察</t>
  </si>
  <si>
    <t xml:space="preserve">      其他检察支出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</si>
  <si>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</si>
  <si>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</si>
  <si>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</si>
  <si>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</si>
  <si>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</si>
  <si>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</si>
  <si>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</si>
  <si>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司法鉴定</t>
  </si>
  <si>
    <t xml:space="preserve">      法制建设</t>
  </si>
  <si>
    <t xml:space="preserve">      其他司法支出</t>
  </si>
  <si>
    <t xml:space="preserve">    其他公共安全支出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</si>
  <si>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</si>
  <si>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</si>
  <si>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</si>
  <si>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</si>
  <si>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</si>
  <si>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</si>
  <si>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</si>
  <si>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</si>
  <si>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</si>
  <si>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</si>
  <si>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职业高中教育</t>
  </si>
  <si>
    <t xml:space="preserve">      其他职业教育支出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</si>
  <si>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</si>
  <si>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</si>
  <si>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</si>
  <si>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</si>
  <si>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</si>
  <si>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</si>
  <si>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</si>
  <si>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城市中小学校舍建设</t>
  </si>
  <si>
    <t xml:space="preserve">      其他教育费附加安排的支出</t>
  </si>
  <si>
    <t xml:space="preserve">      其他教育支出</t>
  </si>
  <si>
    <t xml:space="preserve">    科学技术管理事务</t>
  </si>
  <si>
    <t xml:space="preserve">    技术研究与开发</t>
  </si>
  <si>
    <t xml:space="preserve">      产业技术研究与开发</t>
  </si>
  <si>
    <t xml:space="preserve">      其他技术研究与开发支出</t>
  </si>
  <si>
    <t xml:space="preserve">    科技条件与服务</t>
  </si>
  <si>
    <t xml:space="preserve">      技术创新服务体系</t>
  </si>
  <si>
    <t xml:space="preserve">    科学技术普及</t>
  </si>
  <si>
    <t xml:space="preserve">      机构运行</t>
  </si>
  <si>
    <t xml:space="preserve">      科普活动</t>
  </si>
  <si>
    <t xml:space="preserve">      青少年科技活动</t>
  </si>
  <si>
    <t xml:space="preserve">      学术交流活动</t>
  </si>
  <si>
    <t xml:space="preserve">      其他科学技术普及支出</t>
  </si>
  <si>
    <t xml:space="preserve">      其他科学技术支出</t>
  </si>
  <si>
    <t xml:space="preserve">    文化和旅游</t>
  </si>
  <si>
    <t xml:space="preserve">      图书馆</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</si>
  <si>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</si>
  <si>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</si>
  <si>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</si>
  <si>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</si>
  <si>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</si>
  <si>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</si>
  <si>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</si>
  <si>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</si>
  <si>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</si>
  <si>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</si>
  <si>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</si>
  <si>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</si>
  <si>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</si>
  <si>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体育场馆</t>
  </si>
  <si>
    <t xml:space="preserve">      群众体育</t>
  </si>
  <si>
    <t xml:space="preserve">      其他体育支出</t>
  </si>
  <si>
    <t xml:space="preserve">    新闻出版电影</t>
  </si>
  <si>
    <t xml:space="preserve">      新闻通讯</t>
  </si>
  <si>
    <t xml:space="preserve">    广播电视</t>
  </si>
  <si>
    <t xml:space="preserve">      广播</t>
  </si>
  <si>
    <t xml:space="preserve">      电视</t>
  </si>
  <si>
    <t xml:space="preserve">      其他广播电视支出</t>
  </si>
  <si>
    <t xml:space="preserve">    其他文化体育与传媒支出</t>
  </si>
  <si>
    <t xml:space="preserve">      文化产业发展专项支出</t>
  </si>
  <si>
    <t xml:space="preserve">      其他文化体育与传媒支出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</si>
  <si>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</si>
  <si>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</si>
  <si>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</si>
  <si>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</si>
  <si>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</si>
  <si>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</si>
  <si>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</si>
  <si>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</si>
  <si>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</si>
  <si>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</si>
  <si>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</si>
  <si>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</si>
  <si>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</si>
  <si>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</si>
  <si>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</si>
  <si>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</si>
  <si>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</si>
  <si>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</si>
  <si>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其他行政事业单位离退休支出</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</si>
  <si>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</si>
  <si>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</si>
  <si>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</si>
  <si>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</si>
  <si>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</si>
  <si>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</si>
  <si>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</si>
  <si>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</si>
  <si>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其他就业补助支出</t>
  </si>
  <si>
    <t xml:space="preserve">    抚恤</t>
  </si>
  <si>
    <t xml:space="preserve">      死亡抚恤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</si>
  <si>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</si>
  <si>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</si>
  <si>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</si>
  <si>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</si>
  <si>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</si>
  <si>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</si>
  <si>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</si>
  <si>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</si>
  <si>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</si>
  <si>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</si>
  <si>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</si>
  <si>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</si>
  <si>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</si>
  <si>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</si>
  <si>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</si>
  <si>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机关服务</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</si>
  <si>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</si>
  <si>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</si>
  <si>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</si>
  <si>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</si>
  <si>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</si>
  <si>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</si>
  <si>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</si>
  <si>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</si>
  <si>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</si>
  <si>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</si>
  <si>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</si>
  <si>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</si>
  <si>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</si>
  <si>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</si>
  <si>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</si>
  <si>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</si>
  <si>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</si>
  <si>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</si>
  <si>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</si>
  <si>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</si>
  <si>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</si>
  <si>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</si>
  <si>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</si>
  <si>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</si>
  <si>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</si>
  <si>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</si>
  <si>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</si>
  <si>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</si>
  <si>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</si>
  <si>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</si>
  <si>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</si>
  <si>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</si>
  <si>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</si>
  <si>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</si>
  <si>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</si>
  <si>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</si>
  <si>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</si>
  <si>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</si>
  <si>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</si>
  <si>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</si>
  <si>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</si>
  <si>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</si>
  <si>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</si>
  <si>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</si>
  <si>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</si>
  <si>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</si>
  <si>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</si>
  <si>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</si>
  <si>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</si>
  <si>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</si>
  <si>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</si>
  <si>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</si>
  <si>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</si>
  <si>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</si>
  <si>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</si>
  <si>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</si>
  <si>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</si>
  <si>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</si>
  <si>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其他医疗保障管理事务支出</t>
  </si>
  <si>
    <t xml:space="preserve">       其他卫生健康支出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</si>
  <si>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</si>
  <si>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</si>
  <si>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</si>
  <si>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</si>
  <si>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</si>
  <si>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</si>
  <si>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</si>
  <si>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</si>
  <si>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</si>
  <si>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</si>
  <si>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农村环境保护</t>
  </si>
  <si>
    <t xml:space="preserve">    退耕还林</t>
  </si>
  <si>
    <t xml:space="preserve">      退耕现金</t>
  </si>
  <si>
    <t xml:space="preserve">      退耕还林粮食折现补贴</t>
  </si>
  <si>
    <t xml:space="preserve">      退耕还林工程建设</t>
  </si>
  <si>
    <t xml:space="preserve">      其他退耕还林支出</t>
  </si>
  <si>
    <t xml:space="preserve">      能源节能利用</t>
  </si>
  <si>
    <t xml:space="preserve">    污染减排</t>
  </si>
  <si>
    <t xml:space="preserve">       生态环境监测与信息</t>
  </si>
  <si>
    <t xml:space="preserve">       生态环境执法监察</t>
  </si>
  <si>
    <t xml:space="preserve">       减排专项支出</t>
  </si>
  <si>
    <t xml:space="preserve">    可再生能源</t>
  </si>
  <si>
    <t xml:space="preserve">       可再生能源</t>
  </si>
  <si>
    <t xml:space="preserve">      其他节能环保支出</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</si>
  <si>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</si>
  <si>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</si>
  <si>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</si>
  <si>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</si>
  <si>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</si>
  <si>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</si>
  <si>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</si>
  <si>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</si>
  <si>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</si>
  <si>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</si>
  <si>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</si>
  <si>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</si>
  <si>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t>
  </si>
  <si>
    <t xml:space="preserve">      科技转化与推广服务</t>
  </si>
  <si>
    <t xml:space="preserve">      病虫害控制</t>
  </si>
  <si>
    <t xml:space="preserve">      农产品质量安全</t>
  </si>
  <si>
    <t xml:space="preserve">      执法监管</t>
  </si>
  <si>
    <t xml:space="preserve">      农业行业业务管理</t>
  </si>
  <si>
    <t xml:space="preserve">      防灾救灾</t>
  </si>
  <si>
    <t xml:space="preserve">      农业生产支持补贴</t>
  </si>
  <si>
    <t xml:space="preserve">      农业组织化与产业化经营</t>
  </si>
  <si>
    <t xml:space="preserve">      农业资源保护修复与利用</t>
  </si>
  <si>
    <t xml:space="preserve">      成品油价格改革对渔业的补贴</t>
  </si>
  <si>
    <t xml:space="preserve">      其他农业支出</t>
  </si>
  <si>
    <t xml:space="preserve">    林业和草原</t>
  </si>
  <si>
    <t xml:space="preserve">      事业机构</t>
  </si>
  <si>
    <t xml:space="preserve">      森林培育</t>
  </si>
  <si>
    <t xml:space="preserve">      森林资源管理</t>
  </si>
  <si>
    <t xml:space="preserve">      森林生态效益补偿</t>
  </si>
  <si>
    <t xml:space="preserve">      执法与监督</t>
  </si>
  <si>
    <t xml:space="preserve">      林区公共支出</t>
  </si>
  <si>
    <t xml:space="preserve">      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</si>
  <si>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</si>
  <si>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</si>
  <si>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</si>
  <si>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</si>
  <si>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</si>
  <si>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</si>
  <si>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</si>
  <si>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</si>
  <si>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</si>
  <si>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防汛</t>
  </si>
  <si>
    <t xml:space="preserve">      抗旱</t>
  </si>
  <si>
    <t xml:space="preserve">      农田水利</t>
  </si>
  <si>
    <t xml:space="preserve">      江河湖库水系综合整治</t>
  </si>
  <si>
    <t xml:space="preserve">      大中型水库移民后期扶持专项支出</t>
  </si>
  <si>
    <t xml:space="preserve">      其他水利支出</t>
  </si>
  <si>
    <t xml:space="preserve">    扶贫</t>
  </si>
  <si>
    <t xml:space="preserve">      农村基础设施建设</t>
  </si>
  <si>
    <t xml:space="preserve">      生产发展</t>
  </si>
  <si>
    <t xml:space="preserve">      其他扶贫支出</t>
  </si>
  <si>
    <t xml:space="preserve">    农业综合开发</t>
  </si>
  <si>
    <t xml:space="preserve">      土地治理</t>
  </si>
  <si>
    <t xml:space="preserve">      产业化发展</t>
  </si>
  <si>
    <t xml:space="preserve">      其他农业综合开发支出</t>
  </si>
  <si>
    <t xml:space="preserve">    农村综合改革</t>
  </si>
  <si>
    <t xml:space="preserve">      对村级一事一议的补助</t>
  </si>
  <si>
    <t xml:space="preserve">    普惠金融发展支出</t>
  </si>
  <si>
    <t xml:space="preserve">      支持农村金融机构</t>
  </si>
  <si>
    <t xml:space="preserve">      农业保险保费补贴</t>
  </si>
  <si>
    <t xml:space="preserve">      创业担保贷款贴息</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</si>
  <si>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</si>
  <si>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</si>
  <si>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</si>
  <si>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</si>
  <si>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</si>
  <si>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</si>
  <si>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</si>
  <si>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内河运输</t>
  </si>
  <si>
    <t xml:space="preserve">      海事管理</t>
  </si>
  <si>
    <t xml:space="preserve">      其他公路水路运输支出</t>
  </si>
  <si>
    <t xml:space="preserve">    铁路运输</t>
  </si>
  <si>
    <t xml:space="preserve">      铁路专项运输</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</si>
  <si>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</si>
  <si>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</si>
  <si>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</si>
  <si>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</si>
  <si>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</si>
  <si>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</si>
  <si>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资源勘探开发</t>
  </si>
  <si>
    <t xml:space="preserve">      煤炭勘探开采和洗选</t>
  </si>
  <si>
    <t xml:space="preserve">    制造业</t>
  </si>
  <si>
    <t xml:space="preserve">      其他制造业支出</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</si>
  <si>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</si>
  <si>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</si>
  <si>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</si>
  <si>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</si>
  <si>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</si>
  <si>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其他支持中小企业发展和管理支出</t>
  </si>
  <si>
    <t xml:space="preserve">    商业流通事务</t>
  </si>
  <si>
    <t xml:space="preserve">      民贸民品贷款贴息</t>
  </si>
  <si>
    <t xml:space="preserve">    涉外发展服务支出</t>
  </si>
  <si>
    <t xml:space="preserve">      其他涉外发展服务支出</t>
  </si>
  <si>
    <t xml:space="preserve">      其他商业服务业等支出</t>
  </si>
  <si>
    <t xml:space="preserve">    金融部门行政支出</t>
  </si>
  <si>
    <t xml:space="preserve">    金融部门监管支出</t>
  </si>
  <si>
    <t xml:space="preserve">      金融部门其他监管支出</t>
  </si>
  <si>
    <t xml:space="preserve">    自然资源事务</t>
  </si>
  <si>
    <t xml:space="preserve">      土地资源调查</t>
  </si>
  <si>
    <t xml:space="preserve">      自然资源行业业务管理</t>
  </si>
  <si>
    <t xml:space="preserve">      自然资源调查</t>
  </si>
  <si>
    <t xml:space="preserve">      国土整治</t>
  </si>
  <si>
    <t xml:space="preserve">      地质矿产资源利用与保护</t>
  </si>
  <si>
    <t xml:space="preserve">      其他自然资源事务支出</t>
  </si>
  <si>
    <t xml:space="preserve">    气象事务</t>
  </si>
  <si>
    <t xml:space="preserve">      其他气象事务支出</t>
  </si>
  <si>
    <t xml:space="preserve">      其他自然资源海洋气象等支出</t>
  </si>
  <si>
    <t xml:space="preserve">    保障性安居工程支出</t>
  </si>
  <si>
    <t xml:space="preserve">      廉租住房</t>
  </si>
  <si>
    <t xml:space="preserve">      棚户区改造</t>
  </si>
  <si>
    <t xml:space="preserve">      保障性住房租金补贴</t>
  </si>
  <si>
    <t xml:space="preserve">      其他保障性安居工程支出</t>
  </si>
  <si>
    <t xml:space="preserve">    住房改革支出</t>
  </si>
  <si>
    <t xml:space="preserve">      住房公积金</t>
  </si>
  <si>
    <t xml:space="preserve">    粮油事务</t>
  </si>
  <si>
    <t xml:space="preserve">      其他粮油事务支出</t>
  </si>
  <si>
    <t xml:space="preserve">    粮油储备</t>
  </si>
  <si>
    <t xml:space="preserve">      储备粮油差价补贴</t>
  </si>
  <si>
    <t xml:space="preserve">      其他粮油储备支出</t>
  </si>
  <si>
    <t xml:space="preserve">    应急管理事务</t>
  </si>
  <si>
    <t xml:space="preserve">      安全监管</t>
  </si>
  <si>
    <t xml:space="preserve">      应急救援</t>
  </si>
  <si>
    <t xml:space="preserve">      其他应急管理支出</t>
  </si>
  <si>
    <t xml:space="preserve">    消防事务</t>
  </si>
  <si>
    <t xml:space="preserve">      其他消防事务支出</t>
  </si>
  <si>
    <t xml:space="preserve">    煤矿安全</t>
  </si>
  <si>
    <t xml:space="preserve">    自然灾害防治</t>
  </si>
  <si>
    <t xml:space="preserve">      地质灾害防治</t>
  </si>
  <si>
    <t xml:space="preserve">      其他支出</t>
  </si>
  <si>
    <t xml:space="preserve">    地方政府一般债务付息支出</t>
  </si>
  <si>
    <t xml:space="preserve">      地方政府一般债券付息支出</t>
  </si>
  <si>
    <t xml:space="preserve">    地方政府一般债务发行费用支出</t>
  </si>
  <si>
    <t>表6</t>
    <phoneticPr fontId="3" type="noConversion"/>
  </si>
  <si>
    <t xml:space="preserve">2019年区级一般公共预算转移支付支出执行表 </t>
    <phoneticPr fontId="3" type="noConversion"/>
  </si>
  <si>
    <t>（分镇街）</t>
    <phoneticPr fontId="3" type="noConversion"/>
  </si>
  <si>
    <t>预算数</t>
    <phoneticPr fontId="3" type="noConversion"/>
  </si>
  <si>
    <t>补助镇街合计</t>
    <phoneticPr fontId="1" type="noConversion"/>
  </si>
  <si>
    <t>大  安</t>
    <phoneticPr fontId="1" type="noConversion"/>
  </si>
  <si>
    <t xml:space="preserve">待分配 </t>
    <phoneticPr fontId="1" type="noConversion"/>
  </si>
  <si>
    <t>表8</t>
    <phoneticPr fontId="3" type="noConversion"/>
  </si>
  <si>
    <t>一、农网还贷资金收入</t>
    <phoneticPr fontId="3" type="noConversion"/>
  </si>
  <si>
    <t>一、文化旅游体育与传媒支出</t>
    <phoneticPr fontId="3" type="noConversion"/>
  </si>
  <si>
    <t>二、港口建设费收入</t>
    <phoneticPr fontId="3" type="noConversion"/>
  </si>
  <si>
    <t>四、城市公用事业附加收入</t>
    <phoneticPr fontId="3" type="noConversion"/>
  </si>
  <si>
    <t>五、国有土地收益基金收入</t>
    <phoneticPr fontId="3" type="noConversion"/>
  </si>
  <si>
    <t>六、农业土地开发资金收入</t>
    <phoneticPr fontId="3" type="noConversion"/>
  </si>
  <si>
    <t>六、其他支出</t>
    <phoneticPr fontId="3" type="noConversion"/>
  </si>
  <si>
    <t>七、国有土地使用权出让收入</t>
    <phoneticPr fontId="3" type="noConversion"/>
  </si>
  <si>
    <t>七、债务付息支出</t>
    <phoneticPr fontId="3" type="noConversion"/>
  </si>
  <si>
    <t>八、大中型水库库区基金收入</t>
    <phoneticPr fontId="3" type="noConversion"/>
  </si>
  <si>
    <t>八、债务发行费用支出</t>
    <phoneticPr fontId="3" type="noConversion"/>
  </si>
  <si>
    <t>九、彩票公益金收入</t>
    <phoneticPr fontId="3" type="noConversion"/>
  </si>
  <si>
    <t>十、小型水库移民扶助基金收入</t>
    <phoneticPr fontId="3" type="noConversion"/>
  </si>
  <si>
    <t>十二、彩票发行机构和彩票销售机构的业务费用</t>
    <phoneticPr fontId="3" type="noConversion"/>
  </si>
  <si>
    <t>十三、城市基础设施配套费收入</t>
    <phoneticPr fontId="3" type="noConversion"/>
  </si>
  <si>
    <t>一、上解上级支出</t>
    <phoneticPr fontId="3" type="noConversion"/>
  </si>
  <si>
    <t>二、镇街上解收入</t>
    <phoneticPr fontId="3" type="noConversion"/>
  </si>
  <si>
    <t>二、补助镇街支出</t>
    <phoneticPr fontId="3" type="noConversion"/>
  </si>
  <si>
    <t xml:space="preserve">三、地方政府债务收入 </t>
    <phoneticPr fontId="3" type="noConversion"/>
  </si>
  <si>
    <t>三、调出资金</t>
    <phoneticPr fontId="3" type="noConversion"/>
  </si>
  <si>
    <t>四、地方政府债务还本支出</t>
    <phoneticPr fontId="3" type="noConversion"/>
  </si>
  <si>
    <t xml:space="preserve">    地方政府其他债务还本支出
   </t>
    <phoneticPr fontId="3" type="noConversion"/>
  </si>
  <si>
    <t xml:space="preserve">五、地方政府债务转贷支出 </t>
    <phoneticPr fontId="3" type="noConversion"/>
  </si>
  <si>
    <t xml:space="preserve">    地方政府债券还本转贷支出（新增）</t>
    <phoneticPr fontId="1" type="noConversion"/>
  </si>
  <si>
    <t xml:space="preserve">    地方政府债券还本转贷支出（再融资）</t>
    <phoneticPr fontId="1" type="noConversion"/>
  </si>
  <si>
    <t>六、结转下年</t>
    <phoneticPr fontId="3" type="noConversion"/>
  </si>
  <si>
    <t>表9</t>
    <phoneticPr fontId="3" type="noConversion"/>
  </si>
  <si>
    <t>2019年区级政府性基金预算本级支出执行表</t>
    <phoneticPr fontId="3" type="noConversion"/>
  </si>
  <si>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</si>
  <si>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</si>
  <si>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</si>
  <si>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</si>
  <si>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</si>
  <si>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</si>
  <si>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国有土地使用权出让收入及对应专项债务收入安排的支出</t>
  </si>
  <si>
    <t xml:space="preserve">      征地和拆迁补偿支出</t>
  </si>
  <si>
    <t xml:space="preserve">      城市建设支出</t>
  </si>
  <si>
    <t xml:space="preserve">      农村基础设施建设支出</t>
  </si>
  <si>
    <t xml:space="preserve">      补助被征地农民支出</t>
  </si>
  <si>
    <t xml:space="preserve">      棚户区改造支出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</si>
  <si>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</si>
  <si>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</si>
  <si>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</si>
  <si>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</si>
  <si>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</si>
  <si>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</si>
  <si>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</si>
  <si>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</si>
  <si>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棚户区改造专项债券收入安排的支出</t>
  </si>
  <si>
    <t xml:space="preserve">    大中型水库库区基金安排的支出</t>
  </si>
  <si>
    <t xml:space="preserve">    三峡水库库区基金支出</t>
  </si>
  <si>
    <t xml:space="preserve">      解决移民遗留问题</t>
  </si>
  <si>
    <t xml:space="preserve">    国家重大水利工程建设基金安排的支出</t>
  </si>
  <si>
    <t xml:space="preserve">      三峡工程后续工作</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</si>
  <si>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</si>
  <si>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</si>
  <si>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</si>
  <si>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</si>
  <si>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</si>
  <si>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</si>
  <si>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</si>
  <si>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</si>
  <si>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</si>
  <si>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</si>
  <si>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</si>
  <si>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地方政府专项债务发行费用支出</t>
  </si>
  <si>
    <t xml:space="preserve">      国有土地使用权出让金债务发行费用支出</t>
  </si>
  <si>
    <t>注：本表详细反映2019年政府性基金预算本级支出情况，按《预算法》要求细化到功能分类项级科目。</t>
    <phoneticPr fontId="1" type="noConversion"/>
  </si>
  <si>
    <t>表11</t>
    <phoneticPr fontId="3" type="noConversion"/>
  </si>
  <si>
    <t>2019年区级国有资本经营预算收支执行表</t>
    <phoneticPr fontId="3" type="noConversion"/>
  </si>
  <si>
    <t>单位：万元</t>
    <phoneticPr fontId="1" type="noConversion"/>
  </si>
  <si>
    <t>支       出</t>
    <phoneticPr fontId="3" type="noConversion"/>
  </si>
  <si>
    <t>本级收入合计</t>
    <phoneticPr fontId="3" type="noConversion"/>
  </si>
  <si>
    <t>本级支出合计</t>
    <phoneticPr fontId="3" type="noConversion"/>
  </si>
  <si>
    <t>一、利润收入</t>
    <phoneticPr fontId="3" type="noConversion"/>
  </si>
  <si>
    <t>二、股利、股息收入</t>
    <phoneticPr fontId="3" type="noConversion"/>
  </si>
  <si>
    <t xml:space="preserve">     “三供一业”移交补助支出</t>
    <phoneticPr fontId="3" type="noConversion"/>
  </si>
  <si>
    <t>三、产权转让收入</t>
    <phoneticPr fontId="3" type="noConversion"/>
  </si>
  <si>
    <t xml:space="preserve">      国有企业棚户区改造支出</t>
    <phoneticPr fontId="3" type="noConversion"/>
  </si>
  <si>
    <t xml:space="preserve">  支持科技进步支出</t>
    <phoneticPr fontId="1" type="noConversion"/>
  </si>
  <si>
    <t>转移性收入合计</t>
    <phoneticPr fontId="3" type="noConversion"/>
  </si>
  <si>
    <t>转移性支出合计</t>
    <phoneticPr fontId="3" type="noConversion"/>
  </si>
  <si>
    <t>一、调出资金</t>
    <phoneticPr fontId="3" type="noConversion"/>
  </si>
  <si>
    <t>二、上年结转</t>
    <phoneticPr fontId="3" type="noConversion"/>
  </si>
  <si>
    <t>三、结转下年</t>
    <phoneticPr fontId="3" type="noConversion"/>
  </si>
  <si>
    <t>注：1.本表直观反映2019年国有资本经营预算收入与支出的平衡关系。
    2.收入总计（本级收入合计+转移性收入合计）=支出总计（本级支出合计+转移性支出合计）。
    3.2019年国有资本经营预算未进行预算调整。</t>
    <phoneticPr fontId="1" type="noConversion"/>
  </si>
  <si>
    <t xml:space="preserve">    体制补助</t>
    <phoneticPr fontId="1" type="noConversion"/>
  </si>
  <si>
    <t xml:space="preserve">    固定性补助</t>
    <phoneticPr fontId="1" type="noConversion"/>
  </si>
  <si>
    <t xml:space="preserve">    体制结算补助</t>
    <phoneticPr fontId="1" type="noConversion"/>
  </si>
  <si>
    <t xml:space="preserve">    保障性补助</t>
    <phoneticPr fontId="1" type="noConversion"/>
  </si>
  <si>
    <t xml:space="preserve">     一般公共服务</t>
    <phoneticPr fontId="1" type="noConversion"/>
  </si>
  <si>
    <t xml:space="preserve">     国防</t>
    <phoneticPr fontId="1" type="noConversion"/>
  </si>
  <si>
    <t xml:space="preserve">     文化旅游体育与传媒</t>
    <phoneticPr fontId="1" type="noConversion"/>
  </si>
  <si>
    <t xml:space="preserve">     社会保障和就业</t>
    <phoneticPr fontId="1" type="noConversion"/>
  </si>
  <si>
    <t xml:space="preserve">     卫生健康</t>
    <phoneticPr fontId="1" type="noConversion"/>
  </si>
  <si>
    <t xml:space="preserve">     节能环保</t>
    <phoneticPr fontId="1" type="noConversion"/>
  </si>
  <si>
    <t xml:space="preserve">     城乡社区</t>
    <phoneticPr fontId="1" type="noConversion"/>
  </si>
  <si>
    <t xml:space="preserve">     农林水</t>
    <phoneticPr fontId="1" type="noConversion"/>
  </si>
  <si>
    <t xml:space="preserve">     交通运输</t>
    <phoneticPr fontId="1" type="noConversion"/>
  </si>
  <si>
    <t xml:space="preserve">     住房保障</t>
    <phoneticPr fontId="1" type="noConversion"/>
  </si>
  <si>
    <t xml:space="preserve">     灾害防治及应急管理</t>
    <phoneticPr fontId="1" type="noConversion"/>
  </si>
  <si>
    <t>表7</t>
    <phoneticPr fontId="1" type="noConversion"/>
  </si>
  <si>
    <t xml:space="preserve">2019年区级一般公共预算转移支付支出执行表 </t>
    <phoneticPr fontId="3" type="noConversion"/>
  </si>
  <si>
    <t>（分项目）</t>
    <phoneticPr fontId="3" type="noConversion"/>
  </si>
  <si>
    <t>单位：万元</t>
    <phoneticPr fontId="3" type="noConversion"/>
  </si>
  <si>
    <t>预算数</t>
    <phoneticPr fontId="3" type="noConversion"/>
  </si>
  <si>
    <t>执行数</t>
    <phoneticPr fontId="3" type="noConversion"/>
  </si>
  <si>
    <t>补助镇街合计</t>
    <phoneticPr fontId="3" type="noConversion"/>
  </si>
  <si>
    <t>一、一般性转移支付</t>
    <phoneticPr fontId="1" type="noConversion"/>
  </si>
  <si>
    <t>2.其他一般性转移支付</t>
    <phoneticPr fontId="1" type="noConversion"/>
  </si>
  <si>
    <t>3.固定数额转移支付</t>
    <phoneticPr fontId="1" type="noConversion"/>
  </si>
  <si>
    <t>二、专项转移支付</t>
    <phoneticPr fontId="1" type="noConversion"/>
  </si>
  <si>
    <t>1.保障性安居工程（老旧小区改造）配套基础设施补助</t>
    <phoneticPr fontId="1" type="noConversion"/>
  </si>
  <si>
    <t>2.村（社区）食品药品监管协管员补助</t>
    <phoneticPr fontId="1" type="noConversion"/>
  </si>
  <si>
    <t>3.村级公益事业建设一事一议财政奖补资金</t>
    <phoneticPr fontId="1" type="noConversion"/>
  </si>
  <si>
    <t>4.地质灾害防治专项补助资金</t>
    <phoneticPr fontId="1" type="noConversion"/>
  </si>
  <si>
    <t>5.非公经济和社会组织党组织工作活动补助资金</t>
    <phoneticPr fontId="1" type="noConversion"/>
  </si>
  <si>
    <t>6.耕地地力保护和重粮大户补贴工作经费</t>
    <phoneticPr fontId="1" type="noConversion"/>
  </si>
  <si>
    <t>7.关于下达“三城同创”专项经费的通知</t>
    <phoneticPr fontId="1" type="noConversion"/>
  </si>
  <si>
    <t>8.河长制工作经费</t>
    <phoneticPr fontId="1" type="noConversion"/>
  </si>
  <si>
    <t>9.基层党组织工作和活动补助资金</t>
    <phoneticPr fontId="1" type="noConversion"/>
  </si>
  <si>
    <t>10.基层武装部规范化建设补助资金</t>
    <phoneticPr fontId="1" type="noConversion"/>
  </si>
  <si>
    <t>11.基层政权建设补助资金</t>
    <phoneticPr fontId="1" type="noConversion"/>
  </si>
  <si>
    <t>12.敬老院集中供养人员补助资金</t>
    <phoneticPr fontId="1" type="noConversion"/>
  </si>
  <si>
    <t>13.困难群众救助补助资金</t>
    <phoneticPr fontId="1" type="noConversion"/>
  </si>
  <si>
    <t>14.临时救助补助资金</t>
    <phoneticPr fontId="1" type="noConversion"/>
  </si>
  <si>
    <t>15.民政优抚补助资金</t>
    <phoneticPr fontId="1" type="noConversion"/>
  </si>
  <si>
    <t>16.农村改厕专项补助资金</t>
    <phoneticPr fontId="1" type="noConversion"/>
  </si>
  <si>
    <t>17.农村公路养护补助资金</t>
    <phoneticPr fontId="1" type="noConversion"/>
  </si>
  <si>
    <t>18.农村公路以奖代补补助资金</t>
    <phoneticPr fontId="1" type="noConversion"/>
  </si>
  <si>
    <t>19.农村生活垃圾治理补助资金</t>
    <phoneticPr fontId="1" type="noConversion"/>
  </si>
  <si>
    <t>20.农村卫生公厕补助资金</t>
    <phoneticPr fontId="1" type="noConversion"/>
  </si>
  <si>
    <t>21.农村住房安全保障补助资金</t>
    <phoneticPr fontId="1" type="noConversion"/>
  </si>
  <si>
    <t>22.强制和临保治疗精神病人住院补助资金</t>
    <phoneticPr fontId="1" type="noConversion"/>
  </si>
  <si>
    <t>23.区纪委监委派驻（派出）机构办案补助资金</t>
    <phoneticPr fontId="1" type="noConversion"/>
  </si>
  <si>
    <t>24.少数民族发展资金</t>
    <phoneticPr fontId="1" type="noConversion"/>
  </si>
  <si>
    <t>25.社会救助和保障标准与物价上涨挂钩联动机制补贴资金</t>
    <phoneticPr fontId="1" type="noConversion"/>
  </si>
  <si>
    <t>26.生态环境“以奖促治”补助资金</t>
    <phoneticPr fontId="1" type="noConversion"/>
  </si>
  <si>
    <t>27.市级残疾人事业发展补助资金</t>
    <phoneticPr fontId="1" type="noConversion"/>
  </si>
  <si>
    <t>28.市级农业产业发展资金</t>
    <phoneticPr fontId="1" type="noConversion"/>
  </si>
  <si>
    <t>29.水利救灾补助资金</t>
    <phoneticPr fontId="1" type="noConversion"/>
  </si>
  <si>
    <t>30.污染源普查工作补助资金</t>
    <phoneticPr fontId="1" type="noConversion"/>
  </si>
  <si>
    <t>31.西大公共体育普及中央基建补助资金</t>
    <phoneticPr fontId="1" type="noConversion"/>
  </si>
  <si>
    <t>32.严重精神障碍患者监护人以奖代补补助资金</t>
    <phoneticPr fontId="1" type="noConversion"/>
  </si>
  <si>
    <t>33.镇街财政管理补助资金</t>
    <phoneticPr fontId="1" type="noConversion"/>
  </si>
  <si>
    <t>34.中央残疾人事业发展补助资金</t>
    <phoneticPr fontId="1" type="noConversion"/>
  </si>
  <si>
    <t>35.自然灾害救灾补助资金</t>
    <phoneticPr fontId="1" type="noConversion"/>
  </si>
  <si>
    <t>36.自然灾害生活补助资金</t>
    <phoneticPr fontId="1" type="noConversion"/>
  </si>
  <si>
    <t>国有土地使用权出让收入安排的支出</t>
    <phoneticPr fontId="1" type="noConversion"/>
  </si>
  <si>
    <t>城市基础设施配套费安排的支出</t>
    <phoneticPr fontId="1" type="noConversion"/>
  </si>
  <si>
    <t>彩票公益金安排的支出</t>
    <phoneticPr fontId="1" type="noConversion"/>
  </si>
  <si>
    <t>补助镇街支出</t>
    <phoneticPr fontId="1" type="noConversion"/>
  </si>
  <si>
    <t xml:space="preserve">    体制补助</t>
  </si>
  <si>
    <t xml:space="preserve">    固定性补助</t>
  </si>
  <si>
    <t>表18</t>
    <phoneticPr fontId="3" type="noConversion"/>
  </si>
  <si>
    <t xml:space="preserve">2020年区级一般公共预算转移支付支出预算表 </t>
    <phoneticPr fontId="3" type="noConversion"/>
  </si>
  <si>
    <t>（分镇街）</t>
    <phoneticPr fontId="3" type="noConversion"/>
  </si>
  <si>
    <t>支      出</t>
    <phoneticPr fontId="3" type="noConversion"/>
  </si>
  <si>
    <t>补助镇街合计</t>
    <phoneticPr fontId="1" type="noConversion"/>
  </si>
  <si>
    <t>大  安</t>
    <phoneticPr fontId="1" type="noConversion"/>
  </si>
  <si>
    <t xml:space="preserve">待分配 </t>
    <phoneticPr fontId="1" type="noConversion"/>
  </si>
  <si>
    <t>补助镇街支出</t>
    <phoneticPr fontId="3" type="noConversion"/>
  </si>
  <si>
    <t>一、一般性转移支付支出</t>
    <phoneticPr fontId="1" type="noConversion"/>
  </si>
  <si>
    <t>上级补助收入</t>
    <phoneticPr fontId="1" type="noConversion"/>
  </si>
  <si>
    <t xml:space="preserve">   上年结转</t>
    <phoneticPr fontId="1" type="noConversion"/>
  </si>
  <si>
    <t>注：本表直观反映年初区对镇街的转移支付分项目情况。</t>
    <phoneticPr fontId="1" type="noConversion"/>
  </si>
  <si>
    <t>十四、资源勘探工业信息等支出</t>
    <phoneticPr fontId="3" type="noConversion"/>
  </si>
  <si>
    <t xml:space="preserve">   一般公共服务支出</t>
    <phoneticPr fontId="3" type="noConversion"/>
  </si>
  <si>
    <t xml:space="preserve">   国防</t>
  </si>
  <si>
    <t xml:space="preserve">   公共安全支出</t>
    <phoneticPr fontId="3" type="noConversion"/>
  </si>
  <si>
    <t xml:space="preserve">   教育支出</t>
    <phoneticPr fontId="3" type="noConversion"/>
  </si>
  <si>
    <t xml:space="preserve">   科学技术支出</t>
    <phoneticPr fontId="3" type="noConversion"/>
  </si>
  <si>
    <t xml:space="preserve">   文化旅游体育与传媒支出</t>
    <phoneticPr fontId="3" type="noConversion"/>
  </si>
  <si>
    <t xml:space="preserve">   社会保障和就业支出</t>
    <phoneticPr fontId="3" type="noConversion"/>
  </si>
  <si>
    <t xml:space="preserve">   卫生健康支出</t>
    <phoneticPr fontId="3" type="noConversion"/>
  </si>
  <si>
    <t xml:space="preserve">   节能环保支出</t>
    <phoneticPr fontId="3" type="noConversion"/>
  </si>
  <si>
    <t xml:space="preserve">   城乡社区支出</t>
    <phoneticPr fontId="3" type="noConversion"/>
  </si>
  <si>
    <t xml:space="preserve">   农林水支出</t>
    <phoneticPr fontId="3" type="noConversion"/>
  </si>
  <si>
    <t xml:space="preserve">   交通运输支出</t>
    <phoneticPr fontId="3" type="noConversion"/>
  </si>
  <si>
    <t xml:space="preserve">   资源勘探信息等支出</t>
    <phoneticPr fontId="3" type="noConversion"/>
  </si>
  <si>
    <t xml:space="preserve">   商业服务业等支出</t>
    <phoneticPr fontId="3" type="noConversion"/>
  </si>
  <si>
    <t xml:space="preserve">   金融支出</t>
    <phoneticPr fontId="3" type="noConversion"/>
  </si>
  <si>
    <t xml:space="preserve">   自然资源海洋气象等支出</t>
    <phoneticPr fontId="3" type="noConversion"/>
  </si>
  <si>
    <t xml:space="preserve">   住房保障支出</t>
  </si>
  <si>
    <t xml:space="preserve">   粮油物资储备支出</t>
    <phoneticPr fontId="3" type="noConversion"/>
  </si>
  <si>
    <t xml:space="preserve">   灾害防治及应急管理支出</t>
    <phoneticPr fontId="3" type="noConversion"/>
  </si>
  <si>
    <t xml:space="preserve">   债务付息支出</t>
    <phoneticPr fontId="3" type="noConversion"/>
  </si>
  <si>
    <t xml:space="preserve">   其他支出</t>
  </si>
  <si>
    <t xml:space="preserve">    其他支出</t>
    <phoneticPr fontId="1" type="noConversion"/>
  </si>
  <si>
    <t xml:space="preserve">    老少边穷转移支付</t>
    <phoneticPr fontId="1" type="noConversion"/>
  </si>
  <si>
    <t>年度
预算数</t>
    <phoneticPr fontId="3" type="noConversion"/>
  </si>
  <si>
    <t>执行数
为年度
预算%</t>
    <phoneticPr fontId="3" type="noConversion"/>
  </si>
  <si>
    <t xml:space="preserve">    社会保障和就业共同财政事权转移支付支出</t>
    <phoneticPr fontId="1" type="noConversion"/>
  </si>
  <si>
    <t xml:space="preserve">    卫生健康共同财政事权分类分档转移支付支出</t>
    <phoneticPr fontId="1" type="noConversion"/>
  </si>
  <si>
    <t xml:space="preserve">    文化旅游体育与传媒共同财政事权转移支付支出</t>
    <phoneticPr fontId="1" type="noConversion"/>
  </si>
  <si>
    <t xml:space="preserve">    住房保障共同财政事权转移支付支出</t>
    <phoneticPr fontId="1" type="noConversion"/>
  </si>
  <si>
    <t xml:space="preserve">    其他一般性转移支付</t>
    <phoneticPr fontId="1" type="noConversion"/>
  </si>
  <si>
    <t>2018年数据</t>
    <phoneticPr fontId="3" type="noConversion"/>
  </si>
  <si>
    <t xml:space="preserve">    教育共同财政事权转移支付支出</t>
    <phoneticPr fontId="1" type="noConversion"/>
  </si>
  <si>
    <t xml:space="preserve">    节能环保共同财政事权转移支付支出</t>
    <phoneticPr fontId="1" type="noConversion"/>
  </si>
  <si>
    <t xml:space="preserve">    农林水共同财政事权转移支付支出</t>
    <phoneticPr fontId="1" type="noConversion"/>
  </si>
  <si>
    <t xml:space="preserve">    其他共同财政事权转移支付支出</t>
    <phoneticPr fontId="1" type="noConversion"/>
  </si>
  <si>
    <t>基础设施建设和经济发展补助</t>
    <phoneticPr fontId="1" type="noConversion"/>
  </si>
  <si>
    <t>彩票公益金补助</t>
    <phoneticPr fontId="1" type="noConversion"/>
  </si>
  <si>
    <t>国有土地使用权出让收入补助</t>
    <phoneticPr fontId="1" type="noConversion"/>
  </si>
  <si>
    <t>三峡水库库区基金补助</t>
    <phoneticPr fontId="1" type="noConversion"/>
  </si>
  <si>
    <t>注：1.本表直观反映2019年一般公共预算收入与支出的平衡关系。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4.年度预算数是指在调整预算数的基础上，根据预算法规定，因不需地方配套的上级专项转移支付增加、上年结转资金安排使用等不属于预算调整事项但引起预算收支变动后形成的预算数，下同。
    5.其他税收包括印花税、契税、耕地占用税、土地增值税、城镇土地使用税等零星税收，主要来源于市级重点税源。</t>
    <phoneticPr fontId="1" type="noConversion"/>
  </si>
  <si>
    <t>注：1.本表按照新的“政府预算支出经济分类科目” 将区本级基本支出细化到款级科目。 
    2.本表的本级基本支出合计数与表15的本级基本支出合计数相等。</t>
    <phoneticPr fontId="1" type="noConversion"/>
  </si>
  <si>
    <t>注：本表直观反映预算安排中区对镇街的补助情况。按照《预算法》规定，转移支付应当分地区、分项目编制。</t>
    <phoneticPr fontId="1" type="noConversion"/>
  </si>
  <si>
    <t>卫生健康支出</t>
    <phoneticPr fontId="1" type="noConversion"/>
  </si>
  <si>
    <t>全区收入合计</t>
    <phoneticPr fontId="3" type="noConversion"/>
  </si>
  <si>
    <t>全区支出合计</t>
    <phoneticPr fontId="3" type="noConversion"/>
  </si>
  <si>
    <t>全区支出合计</t>
    <phoneticPr fontId="3" type="noConversion"/>
  </si>
  <si>
    <t>注：本表详细反映2020年一般公共预算支出情况，按《预算法》要求细化到功能分类项级科目。个别项级科目中，其他支出数额较大的，将根据执行中下达的投资计划、项目清单等，按规定列报至相应的功能分类科目下。</t>
    <phoneticPr fontId="1" type="noConversion"/>
  </si>
  <si>
    <r>
      <t>注：在功能分类的基础上，为衔接表</t>
    </r>
    <r>
      <rPr>
        <sz val="10"/>
        <rFont val="Arial"/>
        <family val="2"/>
      </rPr>
      <t>14</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phoneticPr fontId="1" type="noConversion"/>
  </si>
  <si>
    <t>注：由于社会保险基金预算由重庆市级统筹，区级没有收支数据。</t>
    <phoneticPr fontId="3" type="noConversion"/>
  </si>
  <si>
    <t>资源勘探工业信息等支出</t>
    <phoneticPr fontId="1" type="noConversion"/>
  </si>
  <si>
    <t>1.体制补助</t>
    <phoneticPr fontId="1" type="noConversion"/>
  </si>
  <si>
    <t>社会保障和就业</t>
    <phoneticPr fontId="1" type="noConversion"/>
  </si>
  <si>
    <t xml:space="preserve">    其他补助</t>
    <phoneticPr fontId="1" type="noConversion"/>
  </si>
  <si>
    <t>一、一般性转移支付</t>
    <phoneticPr fontId="3" type="noConversion"/>
  </si>
  <si>
    <t>二、专项转移支付</t>
    <phoneticPr fontId="3" type="noConversion"/>
  </si>
  <si>
    <t xml:space="preserve">    优抚对象补助</t>
    <phoneticPr fontId="1" type="noConversion"/>
  </si>
  <si>
    <t xml:space="preserve">    民政救助补助</t>
    <phoneticPr fontId="1" type="noConversion"/>
  </si>
  <si>
    <t>二、补助镇街</t>
    <phoneticPr fontId="3" type="noConversion"/>
  </si>
  <si>
    <t xml:space="preserve">   上级补助收入</t>
    <phoneticPr fontId="1" type="noConversion"/>
  </si>
  <si>
    <t>一、2019年发行执行数</t>
    <phoneticPr fontId="1" type="noConversion"/>
  </si>
  <si>
    <t>二、2019年还本支出执行数</t>
    <phoneticPr fontId="1" type="noConversion"/>
  </si>
  <si>
    <t>三、2019年付息支出执行数</t>
    <phoneticPr fontId="1" type="noConversion"/>
  </si>
  <si>
    <t xml:space="preserve">    印花税</t>
    <phoneticPr fontId="1" type="noConversion"/>
  </si>
  <si>
    <t>镇      街</t>
    <phoneticPr fontId="3" type="noConversion"/>
  </si>
  <si>
    <t xml:space="preserve">       贫困地区转移支付</t>
    <phoneticPr fontId="1" type="noConversion"/>
  </si>
  <si>
    <t xml:space="preserve">       城乡居民医疗保险转移支付</t>
    <phoneticPr fontId="1" type="noConversion"/>
  </si>
  <si>
    <t xml:space="preserve">    其他资源勘探信息等支出</t>
  </si>
  <si>
    <t xml:space="preserve">      其他资源勘探信息等支出</t>
  </si>
  <si>
    <t xml:space="preserve">      其他商业流通事务支出</t>
  </si>
  <si>
    <t xml:space="preserve">  一、一般公共服务支出</t>
    <phoneticPr fontId="1" type="noConversion"/>
  </si>
  <si>
    <t xml:space="preserve">  三、国防支出</t>
    <phoneticPr fontId="1" type="noConversion"/>
  </si>
  <si>
    <t xml:space="preserve">  四、公共安全支出</t>
    <phoneticPr fontId="1" type="noConversion"/>
  </si>
  <si>
    <t xml:space="preserve">  五、教育支出</t>
    <phoneticPr fontId="1" type="noConversion"/>
  </si>
  <si>
    <t xml:space="preserve">  六、科学技术支出</t>
    <phoneticPr fontId="1" type="noConversion"/>
  </si>
  <si>
    <t xml:space="preserve">  七、文化旅游体育与传媒支出</t>
    <phoneticPr fontId="1" type="noConversion"/>
  </si>
  <si>
    <t xml:space="preserve">  八、社会保障和就业支出</t>
    <phoneticPr fontId="1" type="noConversion"/>
  </si>
  <si>
    <t xml:space="preserve">  十、节能环保支出</t>
    <phoneticPr fontId="1" type="noConversion"/>
  </si>
  <si>
    <t xml:space="preserve">  十三、交通运输支出</t>
    <phoneticPr fontId="1" type="noConversion"/>
  </si>
  <si>
    <t xml:space="preserve">  十六、金融支出</t>
    <phoneticPr fontId="1" type="noConversion"/>
  </si>
  <si>
    <t xml:space="preserve">  二十三、其他支出</t>
    <phoneticPr fontId="1" type="noConversion"/>
  </si>
  <si>
    <t xml:space="preserve">  二十四、债务付息支出</t>
    <phoneticPr fontId="1" type="noConversion"/>
  </si>
  <si>
    <t>注：本表详细反映2019年一般公共预算本级支出情况，按《预算法》要求细化到功能分类项级科目。</t>
    <phoneticPr fontId="1" type="noConversion"/>
  </si>
  <si>
    <t xml:space="preserve">  九、卫生健康支出</t>
    <phoneticPr fontId="1" type="noConversion"/>
  </si>
  <si>
    <t xml:space="preserve">  十一、城乡社区支出</t>
    <phoneticPr fontId="1" type="noConversion"/>
  </si>
  <si>
    <t xml:space="preserve">  十二、农林水支出</t>
    <phoneticPr fontId="1" type="noConversion"/>
  </si>
  <si>
    <t xml:space="preserve">  十四、资源勘探信息等支出</t>
    <phoneticPr fontId="1" type="noConversion"/>
  </si>
  <si>
    <t xml:space="preserve">  十五、商业服务业等支出</t>
    <phoneticPr fontId="1" type="noConversion"/>
  </si>
  <si>
    <t xml:space="preserve">  十八、自然资源海洋气象等支出</t>
    <phoneticPr fontId="1" type="noConversion"/>
  </si>
  <si>
    <t xml:space="preserve">  十九、住房保障支出</t>
    <phoneticPr fontId="1" type="noConversion"/>
  </si>
  <si>
    <t xml:space="preserve">  二十、粮油物资储备支出</t>
    <phoneticPr fontId="1" type="noConversion"/>
  </si>
  <si>
    <t xml:space="preserve">  二十一、灾害防治及应急管理支出</t>
    <phoneticPr fontId="1" type="noConversion"/>
  </si>
  <si>
    <t xml:space="preserve">  二十五、债务发行费用支出</t>
    <phoneticPr fontId="1" type="noConversion"/>
  </si>
  <si>
    <t xml:space="preserve">  一、文化旅游体育与传媒支出</t>
    <phoneticPr fontId="3" type="noConversion"/>
  </si>
  <si>
    <t xml:space="preserve">  二、社会保障和就业支出</t>
    <phoneticPr fontId="3" type="noConversion"/>
  </si>
  <si>
    <t xml:space="preserve">  三、城乡社区支出</t>
    <phoneticPr fontId="3" type="noConversion"/>
  </si>
  <si>
    <t xml:space="preserve">  四、农林水支出</t>
    <phoneticPr fontId="3" type="noConversion"/>
  </si>
  <si>
    <t xml:space="preserve">  六、其他支出</t>
    <phoneticPr fontId="3" type="noConversion"/>
  </si>
  <si>
    <t xml:space="preserve">  七、债务付息支出</t>
    <phoneticPr fontId="3" type="noConversion"/>
  </si>
  <si>
    <t xml:space="preserve">  八、债务发行费用支出</t>
    <phoneticPr fontId="3" type="noConversion"/>
  </si>
  <si>
    <t>注：由于社会保险基金预算由重庆市级统筹，区级没有收支数据。</t>
    <phoneticPr fontId="3" type="noConversion"/>
  </si>
  <si>
    <t>目     录</t>
  </si>
  <si>
    <t>2019年预算执行情况</t>
  </si>
  <si>
    <t>2020年预算草案</t>
  </si>
  <si>
    <r>
      <t>表</t>
    </r>
    <r>
      <rPr>
        <sz val="14"/>
        <color rgb="FF000000"/>
        <rFont val="Times New Roman"/>
        <family val="1"/>
      </rPr>
      <t>1</t>
    </r>
    <r>
      <rPr>
        <sz val="14"/>
        <color rgb="FF000000"/>
        <rFont val="仿宋_GB2312"/>
        <family val="3"/>
        <charset val="134"/>
      </rPr>
      <t>：</t>
    </r>
    <r>
      <rPr>
        <sz val="14"/>
        <color theme="1"/>
        <rFont val="Times New Roman"/>
        <family val="1"/>
      </rPr>
      <t>2019</t>
    </r>
    <r>
      <rPr>
        <sz val="14"/>
        <color theme="1"/>
        <rFont val="仿宋_GB2312"/>
        <family val="3"/>
        <charset val="134"/>
      </rPr>
      <t>年全区财政预算收入执行表</t>
    </r>
  </si>
  <si>
    <r>
      <t>表</t>
    </r>
    <r>
      <rPr>
        <sz val="14"/>
        <color rgb="FF000000"/>
        <rFont val="Times New Roman"/>
        <family val="1"/>
      </rPr>
      <t>2</t>
    </r>
    <r>
      <rPr>
        <sz val="14"/>
        <color rgb="FF000000"/>
        <rFont val="仿宋_GB2312"/>
        <family val="3"/>
        <charset val="134"/>
      </rPr>
      <t>：</t>
    </r>
    <r>
      <rPr>
        <sz val="14"/>
        <color rgb="FF000000"/>
        <rFont val="Times New Roman"/>
        <family val="1"/>
      </rPr>
      <t>2019</t>
    </r>
    <r>
      <rPr>
        <sz val="14"/>
        <color rgb="FF000000"/>
        <rFont val="仿宋_GB2312"/>
        <family val="3"/>
        <charset val="134"/>
      </rPr>
      <t>年全区财政预算支出执行表</t>
    </r>
  </si>
  <si>
    <r>
      <t>表</t>
    </r>
    <r>
      <rPr>
        <sz val="14"/>
        <color rgb="FF000000"/>
        <rFont val="Times New Roman"/>
        <family val="1"/>
      </rPr>
      <t>3</t>
    </r>
    <r>
      <rPr>
        <sz val="14"/>
        <color rgb="FF000000"/>
        <rFont val="仿宋_GB2312"/>
        <family val="3"/>
        <charset val="134"/>
      </rPr>
      <t>：</t>
    </r>
    <r>
      <rPr>
        <sz val="14"/>
        <color rgb="FF000000"/>
        <rFont val="Times New Roman"/>
        <family val="1"/>
      </rPr>
      <t>2019</t>
    </r>
    <r>
      <rPr>
        <sz val="14"/>
        <color rgb="FF000000"/>
        <rFont val="仿宋_GB2312"/>
        <family val="3"/>
        <charset val="134"/>
      </rPr>
      <t>年区级一般公共预算收支执行表</t>
    </r>
  </si>
  <si>
    <r>
      <t>表</t>
    </r>
    <r>
      <rPr>
        <sz val="14"/>
        <color rgb="FF000000"/>
        <rFont val="Times New Roman"/>
        <family val="1"/>
      </rPr>
      <t>4</t>
    </r>
    <r>
      <rPr>
        <sz val="14"/>
        <color rgb="FF000000"/>
        <rFont val="仿宋_GB2312"/>
        <family val="3"/>
        <charset val="134"/>
      </rPr>
      <t>：</t>
    </r>
    <r>
      <rPr>
        <sz val="14"/>
        <color rgb="FF000000"/>
        <rFont val="Times New Roman"/>
        <family val="1"/>
      </rPr>
      <t>2019</t>
    </r>
    <r>
      <rPr>
        <sz val="14"/>
        <color rgb="FF000000"/>
        <rFont val="仿宋_GB2312"/>
        <family val="3"/>
        <charset val="134"/>
      </rPr>
      <t>年区级一般公共预算本级支出执行表</t>
    </r>
  </si>
  <si>
    <r>
      <t>表</t>
    </r>
    <r>
      <rPr>
        <sz val="14"/>
        <color rgb="FF000000"/>
        <rFont val="Times New Roman"/>
        <family val="1"/>
      </rPr>
      <t>5</t>
    </r>
    <r>
      <rPr>
        <sz val="14"/>
        <color rgb="FF000000"/>
        <rFont val="仿宋_GB2312"/>
        <family val="3"/>
        <charset val="134"/>
      </rPr>
      <t>：</t>
    </r>
    <r>
      <rPr>
        <sz val="14"/>
        <color rgb="FF000000"/>
        <rFont val="Times New Roman"/>
        <family val="1"/>
      </rPr>
      <t>2019</t>
    </r>
    <r>
      <rPr>
        <sz val="14"/>
        <color rgb="FF000000"/>
        <rFont val="仿宋_GB2312"/>
        <family val="3"/>
        <charset val="134"/>
      </rPr>
      <t>年区级一般公共预算转移支付收支执行表</t>
    </r>
  </si>
  <si>
    <r>
      <t>表</t>
    </r>
    <r>
      <rPr>
        <sz val="14"/>
        <color rgb="FF000000"/>
        <rFont val="Times New Roman"/>
        <family val="1"/>
      </rPr>
      <t>6</t>
    </r>
    <r>
      <rPr>
        <sz val="14"/>
        <color rgb="FF000000"/>
        <rFont val="仿宋_GB2312"/>
        <family val="3"/>
        <charset val="134"/>
      </rPr>
      <t>：</t>
    </r>
    <r>
      <rPr>
        <sz val="14"/>
        <color rgb="FF000000"/>
        <rFont val="Times New Roman"/>
        <family val="1"/>
      </rPr>
      <t>2019</t>
    </r>
    <r>
      <rPr>
        <sz val="14"/>
        <color rgb="FF000000"/>
        <rFont val="仿宋_GB2312"/>
        <family val="3"/>
        <charset val="134"/>
      </rPr>
      <t>年区级一般公共预算转移支付支出执行表（分镇街）</t>
    </r>
    <phoneticPr fontId="1" type="noConversion"/>
  </si>
  <si>
    <r>
      <t>表</t>
    </r>
    <r>
      <rPr>
        <sz val="14"/>
        <color rgb="FF000000"/>
        <rFont val="Times New Roman"/>
        <family val="1"/>
      </rPr>
      <t>7</t>
    </r>
    <r>
      <rPr>
        <sz val="14"/>
        <color rgb="FF000000"/>
        <rFont val="仿宋_GB2312"/>
        <family val="3"/>
        <charset val="134"/>
      </rPr>
      <t>：</t>
    </r>
    <r>
      <rPr>
        <sz val="14"/>
        <color rgb="FF000000"/>
        <rFont val="Times New Roman"/>
        <family val="1"/>
      </rPr>
      <t>2019</t>
    </r>
    <r>
      <rPr>
        <sz val="14"/>
        <color rgb="FF000000"/>
        <rFont val="仿宋_GB2312"/>
        <family val="3"/>
        <charset val="134"/>
      </rPr>
      <t>年区级一般公共预算转移支付支出执行表（分项目）</t>
    </r>
    <phoneticPr fontId="1" type="noConversion"/>
  </si>
  <si>
    <r>
      <t>表</t>
    </r>
    <r>
      <rPr>
        <sz val="14"/>
        <color rgb="FF000000"/>
        <rFont val="Times New Roman"/>
        <family val="1"/>
      </rPr>
      <t>8</t>
    </r>
    <r>
      <rPr>
        <sz val="14"/>
        <color rgb="FF000000"/>
        <rFont val="仿宋_GB2312"/>
        <family val="3"/>
        <charset val="134"/>
      </rPr>
      <t>：</t>
    </r>
    <r>
      <rPr>
        <sz val="14"/>
        <color rgb="FF000000"/>
        <rFont val="Times New Roman"/>
        <family val="1"/>
      </rPr>
      <t>2019</t>
    </r>
    <r>
      <rPr>
        <sz val="14"/>
        <color rgb="FF000000"/>
        <rFont val="仿宋_GB2312"/>
        <family val="3"/>
        <charset val="134"/>
      </rPr>
      <t>年区级政府性基金预算收支执行表</t>
    </r>
  </si>
  <si>
    <r>
      <t>表</t>
    </r>
    <r>
      <rPr>
        <sz val="14"/>
        <color rgb="FF000000"/>
        <rFont val="Times New Roman"/>
        <family val="1"/>
      </rPr>
      <t>9</t>
    </r>
    <r>
      <rPr>
        <sz val="14"/>
        <color rgb="FF000000"/>
        <rFont val="仿宋_GB2312"/>
        <family val="3"/>
        <charset val="134"/>
      </rPr>
      <t>：</t>
    </r>
    <r>
      <rPr>
        <sz val="14"/>
        <color rgb="FF000000"/>
        <rFont val="Times New Roman"/>
        <family val="1"/>
      </rPr>
      <t>2019</t>
    </r>
    <r>
      <rPr>
        <sz val="14"/>
        <color rgb="FF000000"/>
        <rFont val="仿宋_GB2312"/>
        <family val="3"/>
        <charset val="134"/>
      </rPr>
      <t>年区级政府性基金预算本级支出执行表</t>
    </r>
  </si>
  <si>
    <r>
      <t>表</t>
    </r>
    <r>
      <rPr>
        <sz val="14"/>
        <color rgb="FF000000"/>
        <rFont val="Times New Roman"/>
        <family val="1"/>
      </rPr>
      <t>10</t>
    </r>
    <r>
      <rPr>
        <sz val="14"/>
        <color rgb="FF000000"/>
        <rFont val="仿宋_GB2312"/>
        <family val="3"/>
        <charset val="134"/>
      </rPr>
      <t>：</t>
    </r>
    <r>
      <rPr>
        <sz val="14"/>
        <color rgb="FF000000"/>
        <rFont val="Times New Roman"/>
        <family val="1"/>
      </rPr>
      <t>2019</t>
    </r>
    <r>
      <rPr>
        <sz val="14"/>
        <color rgb="FF000000"/>
        <rFont val="仿宋_GB2312"/>
        <family val="3"/>
        <charset val="134"/>
      </rPr>
      <t>年区级政府性基金预算转移支付收支执行表</t>
    </r>
  </si>
  <si>
    <r>
      <t>表</t>
    </r>
    <r>
      <rPr>
        <sz val="14"/>
        <color rgb="FF000000"/>
        <rFont val="Times New Roman"/>
        <family val="1"/>
      </rPr>
      <t>11</t>
    </r>
    <r>
      <rPr>
        <sz val="14"/>
        <color rgb="FF000000"/>
        <rFont val="仿宋_GB2312"/>
        <family val="3"/>
        <charset val="134"/>
      </rPr>
      <t>：</t>
    </r>
    <r>
      <rPr>
        <sz val="14"/>
        <color rgb="FF000000"/>
        <rFont val="Times New Roman"/>
        <family val="1"/>
      </rPr>
      <t>2019</t>
    </r>
    <r>
      <rPr>
        <sz val="14"/>
        <color rgb="FF000000"/>
        <rFont val="仿宋_GB2312"/>
        <family val="3"/>
        <charset val="134"/>
      </rPr>
      <t>年区级国有资本经营预算收支执行表</t>
    </r>
  </si>
  <si>
    <r>
      <t>表</t>
    </r>
    <r>
      <rPr>
        <sz val="14"/>
        <color rgb="FF000000"/>
        <rFont val="Times New Roman"/>
        <family val="1"/>
      </rPr>
      <t>12</t>
    </r>
    <r>
      <rPr>
        <sz val="14"/>
        <color rgb="FF000000"/>
        <rFont val="仿宋_GB2312"/>
        <family val="3"/>
        <charset val="134"/>
      </rPr>
      <t>：</t>
    </r>
    <r>
      <rPr>
        <sz val="14"/>
        <color rgb="FF000000"/>
        <rFont val="Times New Roman"/>
        <family val="1"/>
      </rPr>
      <t>2019</t>
    </r>
    <r>
      <rPr>
        <sz val="14"/>
        <color rgb="FF000000"/>
        <rFont val="仿宋_GB2312"/>
        <family val="3"/>
        <charset val="134"/>
      </rPr>
      <t>年全区社会保险基金预算收支执行表</t>
    </r>
  </si>
  <si>
    <r>
      <t>表</t>
    </r>
    <r>
      <rPr>
        <sz val="14"/>
        <color rgb="FF000000"/>
        <rFont val="Times New Roman"/>
        <family val="1"/>
      </rPr>
      <t>13</t>
    </r>
    <r>
      <rPr>
        <sz val="14"/>
        <color rgb="FF000000"/>
        <rFont val="仿宋_GB2312"/>
        <family val="3"/>
        <charset val="134"/>
      </rPr>
      <t>：</t>
    </r>
    <r>
      <rPr>
        <sz val="14"/>
        <color rgb="FF000000"/>
        <rFont val="Times New Roman"/>
        <family val="1"/>
      </rPr>
      <t>2020</t>
    </r>
    <r>
      <rPr>
        <sz val="14"/>
        <color rgb="FF000000"/>
        <rFont val="仿宋_GB2312"/>
        <family val="3"/>
        <charset val="134"/>
      </rPr>
      <t>年区级一般公共预算收支预算表</t>
    </r>
  </si>
  <si>
    <r>
      <t>表</t>
    </r>
    <r>
      <rPr>
        <sz val="14"/>
        <color rgb="FF000000"/>
        <rFont val="Times New Roman"/>
        <family val="1"/>
      </rPr>
      <t>14</t>
    </r>
    <r>
      <rPr>
        <sz val="14"/>
        <color rgb="FF000000"/>
        <rFont val="仿宋_GB2312"/>
        <family val="3"/>
        <charset val="134"/>
      </rPr>
      <t>：</t>
    </r>
    <r>
      <rPr>
        <sz val="14"/>
        <color rgb="FF000000"/>
        <rFont val="Times New Roman"/>
        <family val="1"/>
      </rPr>
      <t>2020</t>
    </r>
    <r>
      <rPr>
        <sz val="14"/>
        <color rgb="FF000000"/>
        <rFont val="仿宋_GB2312"/>
        <family val="3"/>
        <charset val="134"/>
      </rPr>
      <t>年区级一般公共预算本级支出预算表</t>
    </r>
  </si>
  <si>
    <r>
      <t>表</t>
    </r>
    <r>
      <rPr>
        <sz val="14"/>
        <color rgb="FF000000"/>
        <rFont val="Times New Roman"/>
        <family val="1"/>
      </rPr>
      <t>17</t>
    </r>
    <r>
      <rPr>
        <sz val="14"/>
        <color rgb="FF000000"/>
        <rFont val="仿宋_GB2312"/>
        <family val="3"/>
        <charset val="134"/>
      </rPr>
      <t>：</t>
    </r>
    <r>
      <rPr>
        <sz val="14"/>
        <color rgb="FF000000"/>
        <rFont val="Times New Roman"/>
        <family val="1"/>
      </rPr>
      <t>2020</t>
    </r>
    <r>
      <rPr>
        <sz val="14"/>
        <color rgb="FF000000"/>
        <rFont val="仿宋_GB2312"/>
        <family val="3"/>
        <charset val="134"/>
      </rPr>
      <t>年区级一般公共预算转移支付收支预算表</t>
    </r>
  </si>
  <si>
    <r>
      <t>表</t>
    </r>
    <r>
      <rPr>
        <sz val="14"/>
        <color rgb="FF000000"/>
        <rFont val="Times New Roman"/>
        <family val="1"/>
      </rPr>
      <t>18</t>
    </r>
    <r>
      <rPr>
        <sz val="14"/>
        <color rgb="FF000000"/>
        <rFont val="仿宋_GB2312"/>
        <family val="3"/>
        <charset val="134"/>
      </rPr>
      <t>：</t>
    </r>
    <r>
      <rPr>
        <sz val="14"/>
        <color rgb="FF000000"/>
        <rFont val="Times New Roman"/>
        <family val="1"/>
      </rPr>
      <t>2020</t>
    </r>
    <r>
      <rPr>
        <sz val="14"/>
        <color rgb="FF000000"/>
        <rFont val="仿宋_GB2312"/>
        <family val="3"/>
        <charset val="134"/>
      </rPr>
      <t>年区级一般公共预算转移支付支出预算表（分镇街）</t>
    </r>
    <phoneticPr fontId="1" type="noConversion"/>
  </si>
  <si>
    <r>
      <t>表</t>
    </r>
    <r>
      <rPr>
        <sz val="14"/>
        <color rgb="FF000000"/>
        <rFont val="Times New Roman"/>
        <family val="1"/>
      </rPr>
      <t>19</t>
    </r>
    <r>
      <rPr>
        <sz val="14"/>
        <color rgb="FF000000"/>
        <rFont val="仿宋_GB2312"/>
        <family val="3"/>
        <charset val="134"/>
      </rPr>
      <t>：</t>
    </r>
    <r>
      <rPr>
        <sz val="14"/>
        <color rgb="FF000000"/>
        <rFont val="Times New Roman"/>
        <family val="1"/>
      </rPr>
      <t>2020</t>
    </r>
    <r>
      <rPr>
        <sz val="14"/>
        <color rgb="FF000000"/>
        <rFont val="仿宋_GB2312"/>
        <family val="3"/>
        <charset val="134"/>
      </rPr>
      <t>年区级一般公共预算转移支付支出预算表（分项目）</t>
    </r>
    <phoneticPr fontId="1" type="noConversion"/>
  </si>
  <si>
    <r>
      <t>表</t>
    </r>
    <r>
      <rPr>
        <sz val="14"/>
        <color rgb="FF000000"/>
        <rFont val="Times New Roman"/>
        <family val="1"/>
      </rPr>
      <t>20</t>
    </r>
    <r>
      <rPr>
        <sz val="14"/>
        <color rgb="FF000000"/>
        <rFont val="仿宋_GB2312"/>
        <family val="3"/>
        <charset val="134"/>
      </rPr>
      <t>：</t>
    </r>
    <r>
      <rPr>
        <sz val="14"/>
        <color rgb="FF000000"/>
        <rFont val="Times New Roman"/>
        <family val="1"/>
      </rPr>
      <t>2020</t>
    </r>
    <r>
      <rPr>
        <sz val="14"/>
        <color rgb="FF000000"/>
        <rFont val="仿宋_GB2312"/>
        <family val="3"/>
        <charset val="134"/>
      </rPr>
      <t>年区级政府性基金预算收支预算表</t>
    </r>
  </si>
  <si>
    <r>
      <t>表</t>
    </r>
    <r>
      <rPr>
        <sz val="14"/>
        <color rgb="FF000000"/>
        <rFont val="Times New Roman"/>
        <family val="1"/>
      </rPr>
      <t>21</t>
    </r>
    <r>
      <rPr>
        <sz val="14"/>
        <color rgb="FF000000"/>
        <rFont val="仿宋_GB2312"/>
        <family val="3"/>
        <charset val="134"/>
      </rPr>
      <t>：</t>
    </r>
    <r>
      <rPr>
        <sz val="14"/>
        <color rgb="FF000000"/>
        <rFont val="Times New Roman"/>
        <family val="1"/>
      </rPr>
      <t>2020</t>
    </r>
    <r>
      <rPr>
        <sz val="14"/>
        <color rgb="FF000000"/>
        <rFont val="仿宋_GB2312"/>
        <family val="3"/>
        <charset val="134"/>
      </rPr>
      <t>年区级政府性基金预算本级支出预算表</t>
    </r>
  </si>
  <si>
    <r>
      <t>表</t>
    </r>
    <r>
      <rPr>
        <sz val="14"/>
        <color rgb="FF000000"/>
        <rFont val="Times New Roman"/>
        <family val="1"/>
      </rPr>
      <t>22</t>
    </r>
    <r>
      <rPr>
        <sz val="14"/>
        <color rgb="FF000000"/>
        <rFont val="仿宋_GB2312"/>
        <family val="3"/>
        <charset val="134"/>
      </rPr>
      <t>：</t>
    </r>
    <r>
      <rPr>
        <sz val="14"/>
        <color rgb="FF000000"/>
        <rFont val="Times New Roman"/>
        <family val="1"/>
      </rPr>
      <t>2020</t>
    </r>
    <r>
      <rPr>
        <sz val="14"/>
        <color rgb="FF000000"/>
        <rFont val="仿宋_GB2312"/>
        <family val="3"/>
        <charset val="134"/>
      </rPr>
      <t>年区级政府性基金预算转移支付收支预算表</t>
    </r>
  </si>
  <si>
    <r>
      <t>表</t>
    </r>
    <r>
      <rPr>
        <sz val="14"/>
        <color rgb="FF000000"/>
        <rFont val="Times New Roman"/>
        <family val="1"/>
      </rPr>
      <t>23</t>
    </r>
    <r>
      <rPr>
        <sz val="14"/>
        <color rgb="FF000000"/>
        <rFont val="仿宋_GB2312"/>
        <family val="3"/>
        <charset val="134"/>
      </rPr>
      <t>：</t>
    </r>
    <r>
      <rPr>
        <sz val="14"/>
        <color rgb="FF000000"/>
        <rFont val="Times New Roman"/>
        <family val="1"/>
      </rPr>
      <t>2020</t>
    </r>
    <r>
      <rPr>
        <sz val="14"/>
        <color rgb="FF000000"/>
        <rFont val="仿宋_GB2312"/>
        <family val="3"/>
        <charset val="134"/>
      </rPr>
      <t>年区级国有资本经营预算收支预算表</t>
    </r>
  </si>
  <si>
    <r>
      <t>表</t>
    </r>
    <r>
      <rPr>
        <sz val="14"/>
        <color rgb="FF000000"/>
        <rFont val="Times New Roman"/>
        <family val="1"/>
      </rPr>
      <t>24</t>
    </r>
    <r>
      <rPr>
        <sz val="14"/>
        <color rgb="FF000000"/>
        <rFont val="仿宋_GB2312"/>
        <family val="3"/>
        <charset val="134"/>
      </rPr>
      <t>：</t>
    </r>
    <r>
      <rPr>
        <sz val="14"/>
        <color rgb="FF000000"/>
        <rFont val="Times New Roman"/>
        <family val="1"/>
      </rPr>
      <t>2020</t>
    </r>
    <r>
      <rPr>
        <sz val="14"/>
        <color rgb="FF000000"/>
        <rFont val="仿宋_GB2312"/>
        <family val="3"/>
        <charset val="134"/>
      </rPr>
      <t>年全区社会保险基金预算收支预算表</t>
    </r>
  </si>
  <si>
    <r>
      <t>表</t>
    </r>
    <r>
      <rPr>
        <sz val="14"/>
        <color rgb="FF000000"/>
        <rFont val="Times New Roman"/>
        <family val="1"/>
      </rPr>
      <t>25</t>
    </r>
    <r>
      <rPr>
        <sz val="14"/>
        <color rgb="FF000000"/>
        <rFont val="仿宋_GB2312"/>
        <family val="3"/>
        <charset val="134"/>
      </rPr>
      <t>：永川区本级</t>
    </r>
    <r>
      <rPr>
        <sz val="14"/>
        <color rgb="FF000000"/>
        <rFont val="Times New Roman"/>
        <family val="1"/>
      </rPr>
      <t>2020</t>
    </r>
    <r>
      <rPr>
        <sz val="14"/>
        <color rgb="FF000000"/>
        <rFont val="仿宋_GB2312"/>
        <family val="3"/>
        <charset val="134"/>
      </rPr>
      <t>年年初新增地方政府债券资金安排表</t>
    </r>
  </si>
  <si>
    <r>
      <t>表</t>
    </r>
    <r>
      <rPr>
        <sz val="14"/>
        <color rgb="FF000000"/>
        <rFont val="Times New Roman"/>
        <family val="1"/>
      </rPr>
      <t>26</t>
    </r>
    <r>
      <rPr>
        <sz val="14"/>
        <color rgb="FF000000"/>
        <rFont val="仿宋_GB2312"/>
        <family val="3"/>
        <charset val="134"/>
      </rPr>
      <t>：永川区</t>
    </r>
    <r>
      <rPr>
        <sz val="14"/>
        <color rgb="FF000000"/>
        <rFont val="Times New Roman"/>
        <family val="1"/>
      </rPr>
      <t>2019</t>
    </r>
    <r>
      <rPr>
        <sz val="14"/>
        <color rgb="FF000000"/>
        <rFont val="仿宋_GB2312"/>
        <family val="3"/>
        <charset val="134"/>
      </rPr>
      <t>年地方政府债务限额及余额情况表</t>
    </r>
  </si>
  <si>
    <r>
      <t>表</t>
    </r>
    <r>
      <rPr>
        <sz val="14"/>
        <color rgb="FF000000"/>
        <rFont val="Times New Roman"/>
        <family val="1"/>
      </rPr>
      <t>27</t>
    </r>
    <r>
      <rPr>
        <sz val="14"/>
        <color rgb="FF000000"/>
        <rFont val="仿宋_GB2312"/>
        <family val="3"/>
        <charset val="134"/>
      </rPr>
      <t>：永川区</t>
    </r>
    <r>
      <rPr>
        <sz val="14"/>
        <color rgb="FF000000"/>
        <rFont val="Times New Roman"/>
        <family val="1"/>
      </rPr>
      <t>2019</t>
    </r>
    <r>
      <rPr>
        <sz val="14"/>
        <color rgb="FF000000"/>
        <rFont val="仿宋_GB2312"/>
        <family val="3"/>
        <charset val="134"/>
      </rPr>
      <t>年和</t>
    </r>
    <r>
      <rPr>
        <sz val="14"/>
        <color rgb="FF000000"/>
        <rFont val="Times New Roman"/>
        <family val="1"/>
      </rPr>
      <t>2020</t>
    </r>
    <r>
      <rPr>
        <sz val="14"/>
        <color rgb="FF000000"/>
        <rFont val="仿宋_GB2312"/>
        <family val="3"/>
        <charset val="134"/>
      </rPr>
      <t>年地方政府一般债务余额情况表</t>
    </r>
  </si>
  <si>
    <r>
      <t>表</t>
    </r>
    <r>
      <rPr>
        <sz val="14"/>
        <color rgb="FF000000"/>
        <rFont val="Times New Roman"/>
        <family val="1"/>
      </rPr>
      <t>28</t>
    </r>
    <r>
      <rPr>
        <sz val="14"/>
        <color rgb="FF000000"/>
        <rFont val="仿宋_GB2312"/>
        <family val="3"/>
        <charset val="134"/>
      </rPr>
      <t>：永川区</t>
    </r>
    <r>
      <rPr>
        <sz val="14"/>
        <color rgb="FF000000"/>
        <rFont val="Times New Roman"/>
        <family val="1"/>
      </rPr>
      <t>2019</t>
    </r>
    <r>
      <rPr>
        <sz val="14"/>
        <color rgb="FF000000"/>
        <rFont val="仿宋_GB2312"/>
        <family val="3"/>
        <charset val="134"/>
      </rPr>
      <t>年和</t>
    </r>
    <r>
      <rPr>
        <sz val="14"/>
        <color rgb="FF000000"/>
        <rFont val="Times New Roman"/>
        <family val="1"/>
      </rPr>
      <t>2020</t>
    </r>
    <r>
      <rPr>
        <sz val="14"/>
        <color rgb="FF000000"/>
        <rFont val="仿宋_GB2312"/>
        <family val="3"/>
        <charset val="134"/>
      </rPr>
      <t>年地方政府专项债务余额情况表</t>
    </r>
  </si>
  <si>
    <r>
      <t>表</t>
    </r>
    <r>
      <rPr>
        <sz val="14"/>
        <color rgb="FF000000"/>
        <rFont val="Times New Roman"/>
        <family val="1"/>
      </rPr>
      <t>29</t>
    </r>
    <r>
      <rPr>
        <sz val="14"/>
        <color rgb="FF000000"/>
        <rFont val="仿宋_GB2312"/>
        <family val="3"/>
        <charset val="134"/>
      </rPr>
      <t>：永川区地方政府债券发行及还本付息情况表</t>
    </r>
  </si>
  <si>
    <r>
      <t>表</t>
    </r>
    <r>
      <rPr>
        <sz val="14"/>
        <color rgb="FF000000"/>
        <rFont val="Times New Roman"/>
        <family val="1"/>
      </rPr>
      <t>30</t>
    </r>
    <r>
      <rPr>
        <sz val="14"/>
        <color rgb="FF000000"/>
        <rFont val="仿宋_GB2312"/>
        <family val="3"/>
        <charset val="134"/>
      </rPr>
      <t>：永川区</t>
    </r>
    <r>
      <rPr>
        <sz val="14"/>
        <color rgb="FF000000"/>
        <rFont val="Times New Roman"/>
        <family val="1"/>
      </rPr>
      <t>2020</t>
    </r>
    <r>
      <rPr>
        <sz val="14"/>
        <color rgb="FF000000"/>
        <rFont val="仿宋_GB2312"/>
        <family val="3"/>
        <charset val="134"/>
      </rPr>
      <t>年地方政府债务限额提前下达情况表</t>
    </r>
  </si>
  <si>
    <r>
      <t>表</t>
    </r>
    <r>
      <rPr>
        <sz val="14"/>
        <color rgb="FF000000"/>
        <rFont val="Times New Roman"/>
        <family val="1"/>
      </rPr>
      <t>15</t>
    </r>
    <r>
      <rPr>
        <sz val="14"/>
        <color rgb="FF000000"/>
        <rFont val="仿宋_GB2312"/>
        <family val="3"/>
        <charset val="134"/>
      </rPr>
      <t>：</t>
    </r>
    <r>
      <rPr>
        <sz val="14"/>
        <color rgb="FF000000"/>
        <rFont val="Times New Roman"/>
        <family val="1"/>
      </rPr>
      <t>2020</t>
    </r>
    <r>
      <rPr>
        <sz val="14"/>
        <color rgb="FF000000"/>
        <rFont val="仿宋_GB2312"/>
        <family val="3"/>
        <charset val="134"/>
      </rPr>
      <t>年区级一般公共预算本级支出预算表（按功能分类科目的基本支出和项目支出）</t>
    </r>
    <phoneticPr fontId="1" type="noConversion"/>
  </si>
  <si>
    <r>
      <t>表</t>
    </r>
    <r>
      <rPr>
        <sz val="14"/>
        <color rgb="FF000000"/>
        <rFont val="Times New Roman"/>
        <family val="1"/>
      </rPr>
      <t>16</t>
    </r>
    <r>
      <rPr>
        <sz val="14"/>
        <color rgb="FF000000"/>
        <rFont val="仿宋_GB2312"/>
        <family val="3"/>
        <charset val="134"/>
      </rPr>
      <t>：</t>
    </r>
    <r>
      <rPr>
        <sz val="14"/>
        <color rgb="FF000000"/>
        <rFont val="Times New Roman"/>
        <family val="1"/>
      </rPr>
      <t>2020</t>
    </r>
    <r>
      <rPr>
        <sz val="14"/>
        <color rgb="FF000000"/>
        <rFont val="仿宋_GB2312"/>
        <family val="3"/>
        <charset val="134"/>
      </rPr>
      <t>年区级一般公共预算本级基本支出预算表（按经济分类科目）</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</si>
</sst>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0.00_);[Red]\(0.00\)"/>
    <numFmt numFmtId="185" formatCode="________@"/>
    <numFmt numFmtId="186" formatCode="General;General;&quot;-&quot;"/>
    <numFmt numFmtId="187" formatCode="#,##0.000000"/>
    <numFmt numFmtId="188" formatCode="0.0%"/>
    <numFmt numFmtId="189" formatCode="#,##0_ "/>
    <numFmt numFmtId="190" formatCode="_ * #,##0.0_ ;_ * \-#,##0.0_ ;_ * &quot;-&quot;??_ ;_ @_ "/>
  </numFmts>
  <fonts count="103">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4"/>
      <color theme="1"/>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b/>
      <sz val="11"/>
      <color theme="1"/>
      <name val="宋体"/>
      <family val="3"/>
      <charset val="134"/>
      <scheme val="minor"/>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黑体"/>
      <family val="3"/>
      <charset val="134"/>
    </font>
    <font>
      <sz val="11"/>
      <color theme="1"/>
      <name val="仿宋_GB2312"/>
      <family val="3"/>
      <charset val="134"/>
    </font>
    <font>
      <sz val="11"/>
      <color theme="1"/>
      <name val="宋体"/>
      <family val="2"/>
      <charset val="134"/>
      <scheme val="minor"/>
    </font>
    <font>
      <sz val="12"/>
      <name val="方正仿宋_GBK"/>
      <family val="4"/>
      <charset val="134"/>
    </font>
    <font>
      <sz val="12"/>
      <name val="方正细黑一简体"/>
      <family val="3"/>
      <charset val="134"/>
    </font>
    <font>
      <b/>
      <sz val="14"/>
      <name val="黑体"/>
      <family val="3"/>
      <charset val="134"/>
    </font>
    <font>
      <sz val="19"/>
      <name val="方正小标宋_GBK"/>
      <family val="4"/>
      <charset val="134"/>
    </font>
    <font>
      <sz val="10"/>
      <color theme="1"/>
      <name val="宋体"/>
      <family val="2"/>
      <charset val="134"/>
      <scheme val="minor"/>
    </font>
    <font>
      <sz val="16"/>
      <name val="方正小标宋_GBK"/>
      <family val="4"/>
      <charset val="134"/>
    </font>
    <font>
      <sz val="10"/>
      <name val="Times New Roman"/>
      <family val="1"/>
    </font>
    <font>
      <sz val="10"/>
      <color theme="1"/>
      <name val="宋体"/>
      <family val="3"/>
      <charset val="134"/>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4"/>
      <name val="Times New Roman"/>
      <family val="1"/>
    </font>
    <font>
      <sz val="11"/>
      <color theme="1"/>
      <name val="宋体"/>
      <family val="3"/>
      <charset val="134"/>
    </font>
    <font>
      <sz val="14"/>
      <name val="方正黑体_GBK"/>
      <family val="4"/>
      <charset val="134"/>
    </font>
    <font>
      <b/>
      <sz val="14"/>
      <name val="宋体"/>
      <family val="3"/>
      <charset val="134"/>
    </font>
    <font>
      <sz val="11"/>
      <color indexed="8"/>
      <name val="宋体"/>
      <family val="3"/>
      <charset val="134"/>
      <scheme val="minor"/>
    </font>
    <font>
      <sz val="9"/>
      <name val="SimSun"/>
      <charset val="134"/>
    </font>
    <font>
      <b/>
      <sz val="10"/>
      <name val="SimSun"/>
      <charset val="134"/>
    </font>
    <font>
      <sz val="16"/>
      <color indexed="8"/>
      <name val="方正小标宋_GBK"/>
      <family val="4"/>
      <charset val="134"/>
    </font>
    <font>
      <sz val="11"/>
      <color indexed="8"/>
      <name val="方正黑体_GBK"/>
      <family val="4"/>
      <charset val="134"/>
    </font>
    <font>
      <sz val="11"/>
      <name val="方正黑体_GBK"/>
      <family val="4"/>
      <charset val="134"/>
    </font>
    <font>
      <sz val="11"/>
      <name val="SimSun"/>
      <charset val="134"/>
    </font>
    <font>
      <b/>
      <sz val="11"/>
      <name val="SimSun"/>
      <charset val="134"/>
    </font>
    <font>
      <sz val="18"/>
      <color indexed="8"/>
      <name val="方正黑体_GBK"/>
      <family val="4"/>
      <charset val="134"/>
    </font>
    <font>
      <sz val="12"/>
      <color indexed="8"/>
      <name val="方正黑体_GBK"/>
      <family val="4"/>
      <charset val="134"/>
    </font>
    <font>
      <sz val="14"/>
      <name val="宋体"/>
      <family val="3"/>
      <charset val="134"/>
    </font>
    <font>
      <sz val="9"/>
      <color indexed="8"/>
      <name val="宋体"/>
      <family val="3"/>
      <charset val="134"/>
    </font>
    <font>
      <b/>
      <sz val="10"/>
      <name val="宋体"/>
      <family val="3"/>
      <charset val="134"/>
      <scheme val="minor"/>
    </font>
    <font>
      <sz val="11"/>
      <name val="方正楷体_GBK"/>
      <family val="4"/>
      <charset val="134"/>
    </font>
    <font>
      <b/>
      <sz val="11"/>
      <name val="方正楷体_GBK"/>
      <family val="4"/>
      <charset val="134"/>
    </font>
    <font>
      <sz val="9"/>
      <color theme="1"/>
      <name val="宋体"/>
      <family val="3"/>
      <charset val="134"/>
      <scheme val="minor"/>
    </font>
    <font>
      <b/>
      <sz val="14"/>
      <color theme="1"/>
      <name val="黑体"/>
      <family val="3"/>
      <charset val="134"/>
    </font>
    <font>
      <b/>
      <sz val="10"/>
      <color theme="1"/>
      <name val="宋体"/>
      <family val="2"/>
      <charset val="134"/>
      <scheme val="minor"/>
    </font>
    <font>
      <sz val="18"/>
      <color theme="1"/>
      <name val="宋体"/>
      <family val="3"/>
      <charset val="134"/>
      <scheme val="minor"/>
    </font>
    <font>
      <sz val="10"/>
      <color theme="1"/>
      <name val="Times New Roman"/>
      <family val="1"/>
    </font>
    <font>
      <b/>
      <sz val="20"/>
      <color theme="1"/>
      <name val="宋体"/>
      <family val="3"/>
      <charset val="134"/>
      <scheme val="minor"/>
    </font>
    <font>
      <b/>
      <sz val="15"/>
      <color rgb="FF000000"/>
      <name val="方正黑体简体"/>
      <family val="3"/>
      <charset val="134"/>
    </font>
    <font>
      <sz val="14"/>
      <color rgb="FF000000"/>
      <name val="仿宋_GB2312"/>
      <family val="3"/>
      <charset val="134"/>
    </font>
    <font>
      <sz val="14"/>
      <color rgb="FF000000"/>
      <name val="Times New Roman"/>
      <family val="1"/>
    </font>
    <font>
      <sz val="14"/>
      <color theme="1"/>
      <name val="Times New Roman"/>
      <family val="1"/>
    </font>
    <font>
      <sz val="14"/>
      <color theme="1"/>
      <name val="仿宋_GB2312"/>
      <family val="3"/>
      <charset val="134"/>
    </font>
  </fonts>
  <fills count="14">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8" tint="0.39997558519241921"/>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medium">
        <color rgb="FF000000"/>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s>
  <cellStyleXfs count="68">
    <xf numFmtId="0" fontId="0" fillId="0" borderId="0">
      <alignment vertical="center"/>
    </xf>
    <xf numFmtId="0" fontId="2" fillId="0" borderId="0"/>
    <xf numFmtId="0" fontId="2" fillId="0" borderId="0"/>
    <xf numFmtId="43" fontId="6" fillId="0" borderId="0" applyFont="0" applyFill="0" applyBorder="0" applyAlignment="0" applyProtection="0"/>
    <xf numFmtId="0" fontId="8" fillId="0" borderId="0">
      <alignment vertical="center"/>
    </xf>
    <xf numFmtId="43" fontId="8" fillId="0" borderId="0" applyFont="0" applyFill="0" applyBorder="0" applyAlignment="0" applyProtection="0">
      <alignment vertical="center"/>
    </xf>
    <xf numFmtId="0" fontId="5" fillId="0" borderId="0" applyFont="0" applyFill="0" applyBorder="0" applyAlignment="0" applyProtection="0"/>
    <xf numFmtId="0" fontId="13" fillId="0" borderId="0">
      <alignment vertical="center"/>
    </xf>
    <xf numFmtId="0" fontId="13" fillId="0" borderId="0">
      <alignment vertical="center"/>
    </xf>
    <xf numFmtId="0" fontId="13"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0" fontId="5" fillId="0" borderId="0"/>
    <xf numFmtId="0" fontId="14" fillId="0" borderId="0">
      <alignment vertical="center"/>
    </xf>
    <xf numFmtId="41" fontId="14"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18" fillId="0" borderId="0"/>
    <xf numFmtId="0" fontId="8" fillId="0" borderId="0">
      <alignment vertical="center"/>
    </xf>
    <xf numFmtId="0" fontId="8" fillId="0" borderId="0">
      <alignment vertical="center"/>
    </xf>
    <xf numFmtId="0" fontId="5" fillId="0" borderId="0">
      <alignment vertical="center"/>
    </xf>
    <xf numFmtId="0" fontId="8" fillId="0" borderId="0">
      <alignment vertical="center"/>
    </xf>
    <xf numFmtId="0" fontId="5" fillId="0" borderId="0"/>
    <xf numFmtId="41" fontId="8" fillId="0" borderId="0" applyFont="0" applyFill="0" applyBorder="0" applyAlignment="0" applyProtection="0">
      <alignment vertical="center"/>
    </xf>
    <xf numFmtId="0" fontId="8" fillId="0" borderId="0">
      <alignment vertical="center"/>
    </xf>
    <xf numFmtId="0" fontId="43" fillId="0" borderId="0">
      <alignment vertical="center"/>
    </xf>
    <xf numFmtId="0" fontId="8" fillId="0" borderId="0">
      <alignment vertical="center"/>
    </xf>
    <xf numFmtId="43" fontId="48" fillId="0" borderId="0" applyFont="0" applyFill="0" applyBorder="0" applyAlignment="0" applyProtection="0">
      <alignment vertical="center"/>
    </xf>
    <xf numFmtId="0" fontId="5" fillId="0" borderId="0"/>
    <xf numFmtId="9" fontId="5" fillId="0" borderId="0" applyFont="0" applyFill="0" applyBorder="0" applyAlignment="0" applyProtection="0"/>
    <xf numFmtId="0" fontId="5" fillId="0" borderId="0"/>
    <xf numFmtId="0" fontId="5" fillId="0" borderId="0"/>
    <xf numFmtId="0" fontId="5" fillId="0" borderId="0">
      <alignment vertical="center"/>
    </xf>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0" fontId="8" fillId="0" borderId="0">
      <alignment vertical="center"/>
    </xf>
    <xf numFmtId="0" fontId="58" fillId="0" borderId="0" applyNumberFormat="0" applyFill="0" applyBorder="0" applyAlignment="0" applyProtection="0">
      <alignment vertical="center"/>
    </xf>
    <xf numFmtId="0" fontId="59" fillId="0" borderId="6" applyNumberFormat="0" applyFill="0" applyAlignment="0" applyProtection="0">
      <alignment vertical="center"/>
    </xf>
    <xf numFmtId="0" fontId="60" fillId="0" borderId="7" applyNumberFormat="0" applyFill="0" applyAlignment="0" applyProtection="0">
      <alignment vertical="center"/>
    </xf>
    <xf numFmtId="0" fontId="61" fillId="0" borderId="8" applyNumberFormat="0" applyFill="0" applyAlignment="0" applyProtection="0">
      <alignment vertical="center"/>
    </xf>
    <xf numFmtId="0" fontId="61" fillId="0" borderId="0" applyNumberFormat="0" applyFill="0" applyBorder="0" applyAlignment="0" applyProtection="0">
      <alignment vertical="center"/>
    </xf>
    <xf numFmtId="0" fontId="62" fillId="5" borderId="0" applyNumberFormat="0" applyBorder="0" applyAlignment="0" applyProtection="0">
      <alignment vertical="center"/>
    </xf>
    <xf numFmtId="0" fontId="63" fillId="6" borderId="0" applyNumberFormat="0" applyBorder="0" applyAlignment="0" applyProtection="0">
      <alignment vertical="center"/>
    </xf>
    <xf numFmtId="0" fontId="64" fillId="0" borderId="9" applyNumberFormat="0" applyFill="0" applyAlignment="0" applyProtection="0">
      <alignment vertical="center"/>
    </xf>
    <xf numFmtId="0" fontId="65" fillId="8" borderId="10" applyNumberFormat="0" applyAlignment="0" applyProtection="0">
      <alignment vertical="center"/>
    </xf>
    <xf numFmtId="0" fontId="66" fillId="9" borderId="11"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12" applyNumberFormat="0" applyFill="0" applyAlignment="0" applyProtection="0">
      <alignment vertical="center"/>
    </xf>
    <xf numFmtId="0" fontId="70" fillId="10" borderId="0" applyNumberFormat="0" applyBorder="0" applyAlignment="0" applyProtection="0">
      <alignment vertical="center"/>
    </xf>
    <xf numFmtId="0" fontId="71" fillId="8" borderId="13" applyNumberFormat="0" applyAlignment="0" applyProtection="0">
      <alignment vertical="center"/>
    </xf>
    <xf numFmtId="0" fontId="72" fillId="7" borderId="10" applyNumberFormat="0" applyAlignment="0" applyProtection="0">
      <alignment vertical="center"/>
    </xf>
    <xf numFmtId="0" fontId="5" fillId="11" borderId="14" applyNumberFormat="0" applyFont="0" applyAlignment="0" applyProtection="0">
      <alignment vertical="center"/>
    </xf>
    <xf numFmtId="0" fontId="8" fillId="0" borderId="0">
      <alignment vertical="center"/>
    </xf>
    <xf numFmtId="0" fontId="5" fillId="0" borderId="0">
      <alignment vertical="center"/>
    </xf>
    <xf numFmtId="0" fontId="5" fillId="0" borderId="0">
      <alignment vertical="center"/>
    </xf>
    <xf numFmtId="0" fontId="5" fillId="0" borderId="0"/>
    <xf numFmtId="0" fontId="77" fillId="0" borderId="0">
      <alignment vertical="center"/>
    </xf>
    <xf numFmtId="0" fontId="77" fillId="0" borderId="0">
      <alignment vertical="center"/>
    </xf>
    <xf numFmtId="0" fontId="77" fillId="0" borderId="0">
      <alignment vertical="center"/>
    </xf>
  </cellStyleXfs>
  <cellXfs count="519">
    <xf numFmtId="0" fontId="0" fillId="0" borderId="0" xfId="0">
      <alignment vertical="center"/>
    </xf>
    <xf numFmtId="0" fontId="4" fillId="0" borderId="1" xfId="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5" fillId="0" borderId="0" xfId="0" applyFont="1" applyFill="1" applyAlignment="1">
      <alignment vertical="center"/>
    </xf>
    <xf numFmtId="0" fontId="9" fillId="0" borderId="0" xfId="0" applyFont="1" applyFill="1" applyAlignment="1">
      <alignment vertical="center"/>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8" fillId="0" borderId="0" xfId="4" applyBorder="1" applyAlignment="1">
      <alignment horizontal="right" vertical="center"/>
    </xf>
    <xf numFmtId="0" fontId="10" fillId="0" borderId="0" xfId="0" applyFont="1" applyFill="1" applyAlignment="1">
      <alignment vertical="center"/>
    </xf>
    <xf numFmtId="176" fontId="10" fillId="0" borderId="0" xfId="0" applyNumberFormat="1" applyFont="1" applyFill="1" applyAlignment="1"/>
    <xf numFmtId="179" fontId="10" fillId="0" borderId="0" xfId="0" applyNumberFormat="1" applyFont="1" applyFill="1" applyAlignment="1">
      <alignment vertical="center"/>
    </xf>
    <xf numFmtId="0" fontId="10" fillId="0" borderId="0" xfId="0" applyFont="1" applyFill="1" applyAlignment="1"/>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0" fillId="0" borderId="0" xfId="7" applyFont="1" applyFill="1">
      <alignment vertical="center"/>
    </xf>
    <xf numFmtId="0" fontId="10" fillId="0" borderId="1" xfId="7" applyFont="1" applyFill="1" applyBorder="1" applyAlignment="1">
      <alignment horizontal="center" vertical="center"/>
    </xf>
    <xf numFmtId="0" fontId="4" fillId="0" borderId="1" xfId="8" applyFont="1" applyFill="1" applyBorder="1" applyAlignment="1">
      <alignment horizontal="left" vertical="center"/>
    </xf>
    <xf numFmtId="0" fontId="10" fillId="0" borderId="0" xfId="7" applyFont="1" applyFill="1" applyAlignment="1">
      <alignment vertical="center"/>
    </xf>
    <xf numFmtId="176" fontId="10" fillId="0" borderId="0" xfId="13" applyNumberFormat="1" applyFont="1" applyFill="1" applyAlignment="1">
      <alignment horizontal="right"/>
    </xf>
    <xf numFmtId="0" fontId="10" fillId="0" borderId="0" xfId="13" applyFont="1" applyFill="1"/>
    <xf numFmtId="0" fontId="4" fillId="0" borderId="1" xfId="13" applyFont="1" applyFill="1" applyBorder="1" applyAlignment="1">
      <alignment horizontal="center" vertical="center"/>
    </xf>
    <xf numFmtId="0" fontId="4" fillId="0" borderId="1" xfId="13" applyFont="1" applyFill="1" applyBorder="1" applyAlignment="1">
      <alignment horizontal="left" vertical="center"/>
    </xf>
    <xf numFmtId="0" fontId="18" fillId="0" borderId="1" xfId="0" applyFont="1" applyFill="1" applyBorder="1" applyAlignment="1">
      <alignment vertical="center"/>
    </xf>
    <xf numFmtId="0" fontId="5" fillId="0" borderId="0" xfId="0" applyFont="1" applyFill="1" applyBorder="1" applyAlignment="1">
      <alignment vertical="center"/>
    </xf>
    <xf numFmtId="3" fontId="18" fillId="0" borderId="1" xfId="0" applyNumberFormat="1" applyFont="1" applyFill="1" applyBorder="1" applyAlignment="1" applyProtection="1">
      <alignment vertical="center"/>
    </xf>
    <xf numFmtId="0" fontId="16" fillId="0" borderId="1" xfId="4" applyFont="1" applyFill="1" applyBorder="1">
      <alignment vertical="center"/>
    </xf>
    <xf numFmtId="180" fontId="4" fillId="0" borderId="1" xfId="1" applyNumberFormat="1" applyFont="1" applyFill="1" applyBorder="1" applyAlignment="1" applyProtection="1">
      <alignment horizontal="center" vertical="center" wrapText="1"/>
      <protection locked="0"/>
    </xf>
    <xf numFmtId="178" fontId="20" fillId="0" borderId="0" xfId="0" applyNumberFormat="1" applyFont="1" applyFill="1" applyBorder="1" applyAlignment="1" applyProtection="1">
      <alignment horizontal="right" vertical="center"/>
      <protection locked="0"/>
    </xf>
    <xf numFmtId="176" fontId="20" fillId="0" borderId="0" xfId="0" applyNumberFormat="1" applyFont="1" applyFill="1" applyAlignment="1">
      <alignment horizontal="right"/>
    </xf>
    <xf numFmtId="0" fontId="32" fillId="0" borderId="0" xfId="17" applyFont="1" applyFill="1" applyAlignment="1">
      <alignment vertical="center"/>
    </xf>
    <xf numFmtId="0" fontId="35" fillId="0" borderId="0" xfId="17" applyFont="1" applyFill="1" applyAlignment="1">
      <alignment vertical="center"/>
    </xf>
    <xf numFmtId="0" fontId="4" fillId="0" borderId="1" xfId="25" applyFont="1" applyFill="1" applyBorder="1" applyAlignment="1">
      <alignment horizontal="center" vertical="center"/>
    </xf>
    <xf numFmtId="183" fontId="11" fillId="0" borderId="1" xfId="7" applyNumberFormat="1" applyFont="1" applyFill="1" applyBorder="1" applyAlignment="1">
      <alignment horizontal="center" vertical="center"/>
    </xf>
    <xf numFmtId="178" fontId="18" fillId="0" borderId="1" xfId="0" applyNumberFormat="1" applyFont="1" applyFill="1" applyBorder="1" applyAlignment="1" applyProtection="1">
      <alignment vertical="center"/>
    </xf>
    <xf numFmtId="0" fontId="7" fillId="0" borderId="0" xfId="4" applyFont="1" applyFill="1" applyAlignment="1">
      <alignment horizontal="center" vertical="center"/>
    </xf>
    <xf numFmtId="0" fontId="8" fillId="0" borderId="0" xfId="4" applyFill="1">
      <alignment vertical="center"/>
    </xf>
    <xf numFmtId="0" fontId="4" fillId="0" borderId="1" xfId="25" applyFont="1" applyFill="1" applyBorder="1" applyAlignment="1">
      <alignment horizontal="left" vertical="center"/>
    </xf>
    <xf numFmtId="179" fontId="8" fillId="0" borderId="0" xfId="24" applyNumberFormat="1" applyFill="1" applyAlignment="1"/>
    <xf numFmtId="0" fontId="8" fillId="0" borderId="0" xfId="24" applyFill="1" applyAlignment="1"/>
    <xf numFmtId="0" fontId="10" fillId="0" borderId="0" xfId="24" applyFont="1" applyFill="1" applyAlignment="1"/>
    <xf numFmtId="0" fontId="4" fillId="0" borderId="1" xfId="0" applyFont="1" applyFill="1" applyBorder="1" applyAlignment="1">
      <alignment horizontal="center" vertical="center" wrapText="1"/>
    </xf>
    <xf numFmtId="179" fontId="4" fillId="0" borderId="1" xfId="0" applyNumberFormat="1" applyFont="1" applyFill="1" applyBorder="1" applyAlignment="1">
      <alignment vertical="center" wrapText="1"/>
    </xf>
    <xf numFmtId="179" fontId="10" fillId="0" borderId="0" xfId="0" applyNumberFormat="1" applyFont="1" applyFill="1" applyAlignment="1">
      <alignment vertical="center" wrapText="1"/>
    </xf>
    <xf numFmtId="178" fontId="21" fillId="0" borderId="1" xfId="0" applyNumberFormat="1" applyFont="1" applyFill="1" applyBorder="1" applyAlignment="1" applyProtection="1">
      <alignment vertical="center"/>
    </xf>
    <xf numFmtId="0" fontId="8" fillId="0" borderId="2" xfId="4" applyFill="1" applyBorder="1" applyAlignment="1">
      <alignment horizontal="center" vertical="center" wrapText="1"/>
    </xf>
    <xf numFmtId="0" fontId="10" fillId="0" borderId="0" xfId="24" applyFont="1" applyFill="1" applyBorder="1" applyAlignment="1"/>
    <xf numFmtId="176" fontId="10" fillId="0" borderId="0" xfId="24" applyNumberFormat="1" applyFont="1" applyFill="1" applyAlignment="1"/>
    <xf numFmtId="176" fontId="8" fillId="0" borderId="1" xfId="4" applyNumberFormat="1" applyFont="1" applyFill="1" applyBorder="1">
      <alignment vertical="center"/>
    </xf>
    <xf numFmtId="0" fontId="17" fillId="0" borderId="0" xfId="4" applyFont="1" applyFill="1" applyAlignment="1">
      <alignment vertical="center"/>
    </xf>
    <xf numFmtId="178" fontId="10" fillId="0" borderId="0" xfId="24" applyNumberFormat="1" applyFont="1" applyFill="1" applyAlignment="1"/>
    <xf numFmtId="0" fontId="44" fillId="0" borderId="0" xfId="0" applyFont="1" applyFill="1">
      <alignment vertical="center"/>
    </xf>
    <xf numFmtId="0" fontId="26" fillId="0" borderId="0" xfId="4" applyFont="1" applyFill="1" applyBorder="1" applyAlignment="1">
      <alignment horizontal="right" vertical="center"/>
    </xf>
    <xf numFmtId="0" fontId="45" fillId="0" borderId="0" xfId="0" applyFont="1" applyFill="1">
      <alignment vertical="center"/>
    </xf>
    <xf numFmtId="0" fontId="8" fillId="0" borderId="0" xfId="27" applyFill="1">
      <alignment vertical="center"/>
    </xf>
    <xf numFmtId="0" fontId="10" fillId="0" borderId="0" xfId="13" applyFont="1" applyFill="1" applyBorder="1"/>
    <xf numFmtId="0" fontId="16" fillId="2" borderId="1" xfId="4" applyFont="1" applyFill="1" applyBorder="1">
      <alignment vertical="center"/>
    </xf>
    <xf numFmtId="176" fontId="28" fillId="0" borderId="1" xfId="29" applyNumberFormat="1" applyFont="1" applyFill="1" applyBorder="1" applyAlignment="1">
      <alignment horizontal="right" vertical="center"/>
    </xf>
    <xf numFmtId="0" fontId="16" fillId="2" borderId="1" xfId="24" applyFont="1" applyFill="1" applyBorder="1">
      <alignment vertical="center"/>
    </xf>
    <xf numFmtId="0" fontId="10" fillId="2" borderId="1" xfId="24" applyFont="1" applyFill="1" applyBorder="1" applyAlignment="1"/>
    <xf numFmtId="0" fontId="18" fillId="0" borderId="1" xfId="0" applyNumberFormat="1" applyFont="1" applyFill="1" applyBorder="1" applyAlignment="1" applyProtection="1">
      <alignment horizontal="left" vertical="center"/>
    </xf>
    <xf numFmtId="0" fontId="4" fillId="2" borderId="1" xfId="2" applyFont="1" applyFill="1" applyBorder="1" applyAlignment="1" applyProtection="1">
      <alignment horizontal="left" vertical="center" wrapText="1"/>
      <protection locked="0"/>
    </xf>
    <xf numFmtId="186" fontId="49" fillId="0" borderId="0" xfId="31" applyNumberFormat="1" applyFont="1" applyAlignment="1">
      <alignment vertical="center"/>
    </xf>
    <xf numFmtId="186" fontId="49" fillId="0" borderId="0" xfId="31" applyNumberFormat="1" applyFont="1" applyBorder="1" applyAlignment="1">
      <alignment vertical="center"/>
    </xf>
    <xf numFmtId="41" fontId="50" fillId="2" borderId="0" xfId="10" applyFont="1" applyFill="1" applyBorder="1" applyAlignment="1">
      <alignment vertical="center"/>
    </xf>
    <xf numFmtId="0" fontId="39" fillId="0" borderId="0" xfId="4" applyFont="1" applyFill="1" applyAlignment="1">
      <alignment vertical="center"/>
    </xf>
    <xf numFmtId="186" fontId="20" fillId="0" borderId="1" xfId="13" applyNumberFormat="1" applyFont="1" applyFill="1" applyBorder="1" applyAlignment="1" applyProtection="1">
      <alignment horizontal="left" vertical="center" wrapText="1" indent="2"/>
    </xf>
    <xf numFmtId="186" fontId="4" fillId="4" borderId="1" xfId="13" applyNumberFormat="1" applyFont="1" applyFill="1" applyBorder="1" applyAlignment="1" applyProtection="1">
      <alignment horizontal="left" vertical="center" wrapText="1"/>
    </xf>
    <xf numFmtId="186" fontId="4" fillId="0" borderId="1" xfId="13" applyNumberFormat="1" applyFont="1" applyFill="1" applyBorder="1" applyAlignment="1" applyProtection="1">
      <alignment horizontal="left" vertical="center" wrapText="1"/>
    </xf>
    <xf numFmtId="186" fontId="51" fillId="4" borderId="1" xfId="13" applyNumberFormat="1" applyFont="1" applyFill="1" applyBorder="1" applyAlignment="1" applyProtection="1">
      <alignment horizontal="center" vertical="center"/>
    </xf>
    <xf numFmtId="186" fontId="20" fillId="0" borderId="1" xfId="13" applyNumberFormat="1" applyFont="1" applyFill="1" applyBorder="1" applyAlignment="1" applyProtection="1">
      <alignment horizontal="left" vertical="center" wrapText="1" indent="1"/>
    </xf>
    <xf numFmtId="186" fontId="20" fillId="0" borderId="1" xfId="13" applyNumberFormat="1" applyFont="1" applyFill="1" applyBorder="1" applyAlignment="1" applyProtection="1">
      <alignment horizontal="left" vertical="center" wrapText="1"/>
    </xf>
    <xf numFmtId="0" fontId="15" fillId="0" borderId="0" xfId="4" applyFont="1" applyFill="1" applyAlignment="1">
      <alignment horizontal="center" vertical="center"/>
    </xf>
    <xf numFmtId="0" fontId="10" fillId="0" borderId="0" xfId="25" applyFont="1" applyFill="1"/>
    <xf numFmtId="179" fontId="10" fillId="0" borderId="0" xfId="25" applyNumberFormat="1" applyFont="1" applyFill="1"/>
    <xf numFmtId="179" fontId="10" fillId="0" borderId="0" xfId="25" applyNumberFormat="1" applyFont="1" applyFill="1" applyAlignment="1">
      <alignment vertical="center"/>
    </xf>
    <xf numFmtId="0" fontId="9" fillId="0" borderId="0" xfId="0" applyFont="1" applyFill="1" applyBorder="1" applyAlignment="1">
      <alignment vertical="center"/>
    </xf>
    <xf numFmtId="0" fontId="8" fillId="0" borderId="0" xfId="4" applyFill="1" applyAlignment="1">
      <alignment horizontal="left" vertical="center"/>
    </xf>
    <xf numFmtId="0" fontId="28" fillId="0" borderId="1" xfId="29" applyFont="1" applyFill="1" applyBorder="1">
      <alignment vertical="center"/>
    </xf>
    <xf numFmtId="0" fontId="26" fillId="0" borderId="0" xfId="4" applyFont="1" applyFill="1" applyBorder="1" applyAlignment="1">
      <alignment horizontal="left" vertical="center" wrapText="1"/>
    </xf>
    <xf numFmtId="49" fontId="53" fillId="0" borderId="1" xfId="0" applyNumberFormat="1" applyFont="1" applyFill="1" applyBorder="1" applyAlignment="1" applyProtection="1">
      <alignment vertical="center"/>
    </xf>
    <xf numFmtId="49" fontId="21" fillId="0" borderId="1" xfId="0" applyNumberFormat="1" applyFont="1" applyFill="1" applyBorder="1" applyAlignment="1" applyProtection="1">
      <alignment vertical="center"/>
    </xf>
    <xf numFmtId="0" fontId="34" fillId="0" borderId="1" xfId="0" applyFont="1" applyBorder="1" applyAlignment="1">
      <alignment vertical="center"/>
    </xf>
    <xf numFmtId="0" fontId="18" fillId="0" borderId="1" xfId="0" applyFont="1" applyBorder="1" applyAlignment="1">
      <alignment vertical="center"/>
    </xf>
    <xf numFmtId="0" fontId="16" fillId="0" borderId="1" xfId="27" applyFont="1" applyFill="1" applyBorder="1" applyAlignment="1">
      <alignment horizontal="left" vertical="center" indent="1"/>
    </xf>
    <xf numFmtId="0" fontId="8" fillId="0" borderId="0" xfId="27" applyFill="1" applyAlignment="1">
      <alignment horizontal="left" vertical="center" indent="1"/>
    </xf>
    <xf numFmtId="3" fontId="18" fillId="0" borderId="1" xfId="0" applyNumberFormat="1" applyFont="1" applyFill="1" applyBorder="1" applyAlignment="1" applyProtection="1">
      <alignment horizontal="left" vertical="center" indent="1"/>
    </xf>
    <xf numFmtId="0" fontId="16" fillId="0" borderId="1" xfId="4" applyFont="1" applyFill="1" applyBorder="1" applyAlignment="1">
      <alignment horizontal="left" vertical="center"/>
    </xf>
    <xf numFmtId="0" fontId="10" fillId="0" borderId="1" xfId="0" applyFont="1" applyFill="1" applyBorder="1" applyAlignment="1">
      <alignment vertical="center"/>
    </xf>
    <xf numFmtId="176" fontId="22" fillId="0" borderId="0" xfId="0" applyNumberFormat="1" applyFont="1" applyFill="1" applyAlignment="1">
      <alignment horizontal="right"/>
    </xf>
    <xf numFmtId="178" fontId="18" fillId="2" borderId="1" xfId="0" applyNumberFormat="1" applyFont="1" applyFill="1" applyBorder="1" applyAlignment="1" applyProtection="1">
      <alignment vertical="center"/>
    </xf>
    <xf numFmtId="0" fontId="10" fillId="0" borderId="1" xfId="13" applyFont="1" applyFill="1" applyBorder="1"/>
    <xf numFmtId="0" fontId="36" fillId="0" borderId="1" xfId="4" applyFont="1" applyFill="1" applyBorder="1">
      <alignment vertical="center"/>
    </xf>
    <xf numFmtId="43" fontId="50" fillId="0" borderId="0" xfId="10" applyNumberFormat="1" applyFont="1" applyFill="1" applyBorder="1" applyAlignment="1">
      <alignment vertical="center"/>
    </xf>
    <xf numFmtId="41" fontId="50" fillId="0" borderId="0" xfId="10" applyFont="1" applyFill="1" applyBorder="1" applyAlignment="1">
      <alignment vertical="center"/>
    </xf>
    <xf numFmtId="0" fontId="26" fillId="0" borderId="2" xfId="4" applyFont="1" applyFill="1" applyBorder="1" applyAlignment="1">
      <alignment horizontal="center" vertical="center"/>
    </xf>
    <xf numFmtId="178" fontId="10" fillId="0" borderId="0" xfId="13" applyNumberFormat="1" applyFont="1" applyFill="1"/>
    <xf numFmtId="3" fontId="76" fillId="0" borderId="1" xfId="0" applyNumberFormat="1" applyFont="1" applyFill="1" applyBorder="1" applyAlignment="1" applyProtection="1">
      <alignment vertical="center"/>
    </xf>
    <xf numFmtId="177" fontId="49" fillId="0" borderId="0" xfId="31" applyNumberFormat="1" applyFont="1" applyBorder="1" applyAlignment="1">
      <alignment vertical="center"/>
    </xf>
    <xf numFmtId="184" fontId="49" fillId="0" borderId="0" xfId="31" applyNumberFormat="1" applyFont="1" applyBorder="1" applyAlignment="1">
      <alignment vertical="center"/>
    </xf>
    <xf numFmtId="0" fontId="77" fillId="0" borderId="0" xfId="65">
      <alignment vertical="center"/>
    </xf>
    <xf numFmtId="0" fontId="24" fillId="0" borderId="1" xfId="65" applyFont="1" applyBorder="1" applyAlignment="1">
      <alignment horizontal="left" vertical="center" indent="1"/>
    </xf>
    <xf numFmtId="0" fontId="79" fillId="0" borderId="1" xfId="65" applyFont="1" applyBorder="1" applyAlignment="1">
      <alignment horizontal="center" vertical="center" wrapText="1"/>
    </xf>
    <xf numFmtId="0" fontId="79" fillId="0" borderId="1" xfId="65" applyFont="1" applyBorder="1" applyAlignment="1">
      <alignment vertical="center" wrapText="1"/>
    </xf>
    <xf numFmtId="0" fontId="78" fillId="0" borderId="0" xfId="65" applyFont="1" applyBorder="1" applyAlignment="1">
      <alignment horizontal="right" vertical="center" wrapText="1"/>
    </xf>
    <xf numFmtId="0" fontId="78" fillId="0" borderId="0" xfId="65" applyFont="1" applyBorder="1" applyAlignment="1">
      <alignment vertical="center" wrapText="1"/>
    </xf>
    <xf numFmtId="0" fontId="80" fillId="0" borderId="0" xfId="65" applyFont="1">
      <alignment vertical="center"/>
    </xf>
    <xf numFmtId="0" fontId="81" fillId="0" borderId="0" xfId="65" applyFont="1">
      <alignment vertical="center"/>
    </xf>
    <xf numFmtId="0" fontId="83" fillId="0" borderId="1" xfId="65" applyFont="1" applyBorder="1" applyAlignment="1">
      <alignment vertical="center" wrapText="1"/>
    </xf>
    <xf numFmtId="0" fontId="84" fillId="0" borderId="1" xfId="65" applyFont="1" applyBorder="1" applyAlignment="1">
      <alignment horizontal="center" vertical="center" wrapText="1"/>
    </xf>
    <xf numFmtId="0" fontId="83" fillId="0" borderId="1" xfId="65" applyFont="1" applyBorder="1" applyAlignment="1">
      <alignment horizontal="center" vertical="center" wrapText="1"/>
    </xf>
    <xf numFmtId="0" fontId="83" fillId="0" borderId="1" xfId="65" applyFont="1" applyBorder="1" applyAlignment="1">
      <alignment horizontal="left" vertical="center" wrapText="1"/>
    </xf>
    <xf numFmtId="0" fontId="77" fillId="0" borderId="0" xfId="66">
      <alignment vertical="center"/>
    </xf>
    <xf numFmtId="0" fontId="83" fillId="0" borderId="1" xfId="66" applyFont="1" applyBorder="1" applyAlignment="1">
      <alignment horizontal="center" vertical="center" wrapText="1"/>
    </xf>
    <xf numFmtId="0" fontId="83" fillId="0" borderId="1" xfId="66" applyFont="1" applyBorder="1" applyAlignment="1">
      <alignment vertical="center" wrapText="1"/>
    </xf>
    <xf numFmtId="0" fontId="84" fillId="0" borderId="1" xfId="66" applyFont="1" applyBorder="1" applyAlignment="1">
      <alignment horizontal="center" vertical="center" wrapText="1"/>
    </xf>
    <xf numFmtId="0" fontId="80" fillId="0" borderId="0" xfId="66" applyFont="1">
      <alignment vertical="center"/>
    </xf>
    <xf numFmtId="0" fontId="81" fillId="0" borderId="0" xfId="66" applyFont="1">
      <alignment vertical="center"/>
    </xf>
    <xf numFmtId="0" fontId="82" fillId="0" borderId="0" xfId="66" applyFont="1" applyBorder="1" applyAlignment="1">
      <alignment horizontal="left" vertical="center" wrapText="1"/>
    </xf>
    <xf numFmtId="0" fontId="77" fillId="0" borderId="0" xfId="67">
      <alignment vertical="center"/>
    </xf>
    <xf numFmtId="187" fontId="83" fillId="0" borderId="1" xfId="67" applyNumberFormat="1" applyFont="1" applyBorder="1" applyAlignment="1">
      <alignment vertical="center" wrapText="1"/>
    </xf>
    <xf numFmtId="0" fontId="83" fillId="0" borderId="1" xfId="67" applyFont="1" applyBorder="1" applyAlignment="1">
      <alignment vertical="center" wrapText="1"/>
    </xf>
    <xf numFmtId="0" fontId="83" fillId="0" borderId="1" xfId="67" applyFont="1" applyBorder="1" applyAlignment="1">
      <alignment horizontal="center" vertical="center" wrapText="1"/>
    </xf>
    <xf numFmtId="0" fontId="84" fillId="0" borderId="1" xfId="67" applyFont="1" applyBorder="1" applyAlignment="1">
      <alignment horizontal="center" vertical="center" wrapText="1"/>
    </xf>
    <xf numFmtId="0" fontId="83" fillId="0" borderId="1" xfId="67" applyFont="1" applyBorder="1" applyAlignment="1">
      <alignment horizontal="left" vertical="center" wrapText="1"/>
    </xf>
    <xf numFmtId="0" fontId="80" fillId="0" borderId="0" xfId="67" applyFont="1">
      <alignment vertical="center"/>
    </xf>
    <xf numFmtId="0" fontId="81" fillId="0" borderId="0" xfId="67" applyFont="1">
      <alignment vertical="center"/>
    </xf>
    <xf numFmtId="0" fontId="26" fillId="0" borderId="0" xfId="4" applyFont="1" applyFill="1" applyBorder="1" applyAlignment="1">
      <alignment horizontal="left" vertical="center" indent="2"/>
    </xf>
    <xf numFmtId="0" fontId="8" fillId="0" borderId="0" xfId="27" applyFill="1" applyAlignment="1">
      <alignment horizontal="left" vertical="center" indent="2"/>
    </xf>
    <xf numFmtId="0" fontId="8" fillId="0" borderId="2" xfId="4" applyFill="1" applyBorder="1" applyAlignment="1">
      <alignment vertical="center"/>
    </xf>
    <xf numFmtId="185" fontId="16" fillId="0" borderId="1" xfId="4" applyNumberFormat="1" applyFont="1" applyFill="1" applyBorder="1" applyAlignment="1">
      <alignment horizontal="left" vertical="center" indent="1"/>
    </xf>
    <xf numFmtId="178" fontId="21" fillId="2" borderId="1" xfId="10" applyNumberFormat="1" applyFont="1" applyFill="1" applyBorder="1" applyAlignment="1" applyProtection="1">
      <alignment horizontal="right" vertical="center"/>
    </xf>
    <xf numFmtId="178" fontId="20" fillId="2" borderId="1" xfId="10" applyNumberFormat="1" applyFont="1" applyFill="1" applyBorder="1" applyAlignment="1" applyProtection="1">
      <alignment horizontal="right" vertical="center"/>
    </xf>
    <xf numFmtId="0" fontId="4" fillId="2" borderId="1" xfId="4" applyFont="1" applyFill="1" applyBorder="1" applyAlignment="1">
      <alignment horizontal="center" vertical="center"/>
    </xf>
    <xf numFmtId="176" fontId="4" fillId="2" borderId="1" xfId="1" applyNumberFormat="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16" fillId="2" borderId="1" xfId="4" applyFont="1" applyFill="1" applyBorder="1" applyAlignment="1">
      <alignment vertical="center"/>
    </xf>
    <xf numFmtId="0" fontId="28" fillId="2" borderId="1" xfId="29" applyFont="1" applyFill="1" applyBorder="1">
      <alignment vertical="center"/>
    </xf>
    <xf numFmtId="0" fontId="8" fillId="2" borderId="1" xfId="4" applyFill="1" applyBorder="1">
      <alignment vertical="center"/>
    </xf>
    <xf numFmtId="0" fontId="28" fillId="2" borderId="1" xfId="17" applyFont="1" applyFill="1" applyBorder="1">
      <alignment vertical="center"/>
    </xf>
    <xf numFmtId="185" fontId="56" fillId="0" borderId="3" xfId="27" applyNumberFormat="1" applyFont="1" applyFill="1" applyBorder="1" applyAlignment="1">
      <alignment vertical="center"/>
    </xf>
    <xf numFmtId="0" fontId="8" fillId="2" borderId="0" xfId="4" applyFill="1" applyBorder="1" applyAlignment="1">
      <alignment horizontal="center" vertical="center"/>
    </xf>
    <xf numFmtId="3" fontId="18" fillId="2" borderId="0" xfId="0" applyNumberFormat="1" applyFont="1" applyFill="1" applyBorder="1" applyAlignment="1" applyProtection="1">
      <alignment horizontal="right" vertical="center"/>
    </xf>
    <xf numFmtId="0" fontId="18" fillId="2" borderId="1" xfId="0" applyFont="1" applyFill="1" applyBorder="1" applyAlignment="1">
      <alignment horizontal="left" vertical="center"/>
    </xf>
    <xf numFmtId="3" fontId="18" fillId="2" borderId="1" xfId="0" applyNumberFormat="1" applyFont="1" applyFill="1" applyBorder="1" applyAlignment="1" applyProtection="1">
      <alignment vertical="center"/>
    </xf>
    <xf numFmtId="0" fontId="4" fillId="2" borderId="1" xfId="0" applyFont="1" applyFill="1" applyBorder="1" applyAlignment="1">
      <alignment horizontal="center" vertical="center"/>
    </xf>
    <xf numFmtId="0" fontId="36" fillId="2" borderId="1" xfId="4" applyFont="1" applyFill="1" applyBorder="1">
      <alignment vertical="center"/>
    </xf>
    <xf numFmtId="3" fontId="18" fillId="2" borderId="1" xfId="0" applyNumberFormat="1" applyFont="1" applyFill="1" applyBorder="1" applyAlignment="1" applyProtection="1">
      <alignment horizontal="left" vertical="center" indent="1"/>
    </xf>
    <xf numFmtId="0" fontId="8" fillId="2" borderId="0" xfId="24" applyFill="1" applyAlignment="1"/>
    <xf numFmtId="0" fontId="15" fillId="2" borderId="0" xfId="24" applyFont="1" applyFill="1" applyAlignment="1">
      <alignment horizontal="center" vertical="center"/>
    </xf>
    <xf numFmtId="0" fontId="4" fillId="2" borderId="1" xfId="25" applyFont="1" applyFill="1" applyBorder="1" applyAlignment="1">
      <alignment horizontal="center" vertical="center"/>
    </xf>
    <xf numFmtId="176" fontId="21" fillId="2" borderId="1" xfId="24" applyNumberFormat="1" applyFont="1" applyFill="1" applyBorder="1" applyAlignment="1">
      <alignment horizontal="right" vertical="center"/>
    </xf>
    <xf numFmtId="0" fontId="4" fillId="2" borderId="1" xfId="24" applyFont="1" applyFill="1" applyBorder="1" applyAlignment="1">
      <alignment vertical="center"/>
    </xf>
    <xf numFmtId="179" fontId="4" fillId="2" borderId="1" xfId="24" applyNumberFormat="1" applyFont="1" applyFill="1" applyBorder="1" applyAlignment="1">
      <alignment vertical="center"/>
    </xf>
    <xf numFmtId="176" fontId="20" fillId="2" borderId="1" xfId="26" applyNumberFormat="1" applyFont="1" applyFill="1" applyBorder="1" applyAlignment="1">
      <alignment horizontal="right" vertical="center"/>
    </xf>
    <xf numFmtId="181" fontId="22" fillId="2" borderId="1" xfId="26" applyNumberFormat="1" applyFont="1" applyFill="1" applyBorder="1" applyAlignment="1">
      <alignment horizontal="right" vertical="center"/>
    </xf>
    <xf numFmtId="176" fontId="10" fillId="2" borderId="1" xfId="26" applyNumberFormat="1" applyFont="1" applyFill="1" applyBorder="1" applyAlignment="1">
      <alignment horizontal="right" vertical="center"/>
    </xf>
    <xf numFmtId="176" fontId="10" fillId="2" borderId="1" xfId="26" applyNumberFormat="1" applyFont="1" applyFill="1" applyBorder="1" applyAlignment="1">
      <alignment horizontal="center" vertical="center"/>
    </xf>
    <xf numFmtId="0" fontId="8" fillId="2" borderId="1" xfId="24" applyFill="1" applyBorder="1">
      <alignment vertical="center"/>
    </xf>
    <xf numFmtId="3" fontId="18" fillId="2" borderId="1" xfId="0" applyNumberFormat="1" applyFont="1" applyFill="1" applyBorder="1" applyAlignment="1" applyProtection="1">
      <alignment horizontal="left" vertical="center" wrapText="1" indent="1"/>
    </xf>
    <xf numFmtId="0" fontId="8" fillId="2" borderId="1" xfId="24" applyFill="1" applyBorder="1" applyAlignment="1">
      <alignment vertical="center"/>
    </xf>
    <xf numFmtId="0" fontId="8" fillId="2" borderId="4" xfId="24" applyFill="1" applyBorder="1" applyAlignment="1"/>
    <xf numFmtId="176" fontId="8" fillId="2" borderId="4" xfId="24" applyNumberFormat="1" applyFill="1" applyBorder="1" applyAlignment="1">
      <alignment horizontal="center" vertical="center"/>
    </xf>
    <xf numFmtId="179" fontId="12" fillId="2" borderId="1" xfId="24" applyNumberFormat="1" applyFont="1" applyFill="1" applyBorder="1" applyAlignment="1">
      <alignment vertical="center"/>
    </xf>
    <xf numFmtId="0" fontId="10" fillId="2" borderId="0" xfId="24" applyFont="1" applyFill="1" applyAlignment="1"/>
    <xf numFmtId="176" fontId="10" fillId="2" borderId="0" xfId="24" applyNumberFormat="1" applyFont="1" applyFill="1" applyAlignment="1"/>
    <xf numFmtId="176" fontId="16" fillId="2" borderId="1" xfId="24" applyNumberFormat="1" applyFont="1" applyFill="1" applyBorder="1">
      <alignment vertical="center"/>
    </xf>
    <xf numFmtId="176" fontId="8" fillId="2" borderId="1" xfId="24" applyNumberFormat="1" applyFill="1" applyBorder="1" applyAlignment="1">
      <alignment horizontal="center" vertical="center"/>
    </xf>
    <xf numFmtId="0" fontId="8" fillId="2" borderId="1" xfId="24" applyFill="1" applyBorder="1" applyAlignment="1"/>
    <xf numFmtId="176" fontId="8" fillId="2" borderId="0" xfId="24" applyNumberFormat="1" applyFill="1" applyAlignment="1">
      <alignment horizontal="center" vertical="center"/>
    </xf>
    <xf numFmtId="179" fontId="8" fillId="2" borderId="0" xfId="24" applyNumberFormat="1" applyFill="1" applyAlignment="1"/>
    <xf numFmtId="176" fontId="8" fillId="2" borderId="0" xfId="24" applyNumberFormat="1" applyFill="1" applyAlignment="1"/>
    <xf numFmtId="0" fontId="10" fillId="2" borderId="0" xfId="7" applyFont="1" applyFill="1">
      <alignment vertical="center"/>
    </xf>
    <xf numFmtId="0" fontId="4" fillId="2" borderId="0" xfId="8" applyFont="1" applyFill="1" applyBorder="1" applyAlignment="1">
      <alignment horizontal="center" vertical="center"/>
    </xf>
    <xf numFmtId="0" fontId="4" fillId="2" borderId="2" xfId="8" applyFont="1" applyFill="1" applyBorder="1" applyAlignment="1">
      <alignment vertical="center"/>
    </xf>
    <xf numFmtId="0" fontId="16" fillId="2" borderId="0" xfId="4" applyFont="1" applyFill="1" applyBorder="1" applyAlignment="1">
      <alignment horizontal="right" vertical="center"/>
    </xf>
    <xf numFmtId="178" fontId="21" fillId="2" borderId="1" xfId="0" applyNumberFormat="1" applyFont="1" applyFill="1" applyBorder="1" applyAlignment="1" applyProtection="1">
      <alignment vertical="center"/>
    </xf>
    <xf numFmtId="176" fontId="21" fillId="2" borderId="1" xfId="26" applyNumberFormat="1" applyFont="1" applyFill="1" applyBorder="1" applyAlignment="1">
      <alignment horizontal="right" vertical="center"/>
    </xf>
    <xf numFmtId="177" fontId="41" fillId="2" borderId="1" xfId="4" applyNumberFormat="1" applyFont="1" applyFill="1" applyBorder="1">
      <alignment vertical="center"/>
    </xf>
    <xf numFmtId="0" fontId="4" fillId="2" borderId="1" xfId="8" applyFont="1" applyFill="1" applyBorder="1" applyAlignment="1">
      <alignment horizontal="left" vertical="center"/>
    </xf>
    <xf numFmtId="176" fontId="16" fillId="2" borderId="1" xfId="4" applyNumberFormat="1" applyFont="1" applyFill="1" applyBorder="1">
      <alignment vertical="center"/>
    </xf>
    <xf numFmtId="177" fontId="16" fillId="2" borderId="1" xfId="4" applyNumberFormat="1" applyFont="1" applyFill="1" applyBorder="1">
      <alignment vertical="center"/>
    </xf>
    <xf numFmtId="176" fontId="16" fillId="2" borderId="1" xfId="4" applyNumberFormat="1" applyFont="1" applyFill="1" applyBorder="1" applyAlignment="1">
      <alignment horizontal="left" vertical="center" indent="1"/>
    </xf>
    <xf numFmtId="0" fontId="11" fillId="2" borderId="1" xfId="7" applyFont="1" applyFill="1" applyBorder="1" applyAlignment="1">
      <alignment horizontal="center" vertical="center"/>
    </xf>
    <xf numFmtId="0" fontId="47" fillId="2" borderId="1" xfId="7" applyFont="1" applyFill="1" applyBorder="1" applyAlignment="1">
      <alignment horizontal="center" vertical="center"/>
    </xf>
    <xf numFmtId="0" fontId="46" fillId="2" borderId="1" xfId="8" applyFont="1" applyFill="1" applyBorder="1" applyAlignment="1">
      <alignment horizontal="left" vertical="center"/>
    </xf>
    <xf numFmtId="0" fontId="20" fillId="2" borderId="0" xfId="7" applyFont="1" applyFill="1">
      <alignment vertical="center"/>
    </xf>
    <xf numFmtId="0" fontId="10" fillId="2" borderId="0" xfId="7" applyFont="1" applyFill="1" applyAlignment="1">
      <alignment vertical="center"/>
    </xf>
    <xf numFmtId="0" fontId="4" fillId="2" borderId="1" xfId="8" applyFont="1" applyFill="1" applyBorder="1" applyAlignment="1">
      <alignment horizontal="center" vertical="center"/>
    </xf>
    <xf numFmtId="176" fontId="16" fillId="2" borderId="1" xfId="4" applyNumberFormat="1" applyFont="1" applyFill="1" applyBorder="1" applyAlignment="1">
      <alignment horizontal="left" vertical="center" wrapText="1" indent="1"/>
    </xf>
    <xf numFmtId="0" fontId="8" fillId="0" borderId="0" xfId="29" applyFill="1">
      <alignment vertical="center"/>
    </xf>
    <xf numFmtId="0" fontId="85" fillId="0" borderId="0" xfId="29" applyFont="1" applyFill="1" applyAlignment="1">
      <alignment horizontal="center" vertical="center"/>
    </xf>
    <xf numFmtId="180" fontId="85" fillId="0" borderId="0" xfId="29" applyNumberFormat="1" applyFont="1" applyFill="1" applyAlignment="1">
      <alignment horizontal="center" vertical="center"/>
    </xf>
    <xf numFmtId="0" fontId="4" fillId="0" borderId="1" xfId="29" applyFont="1" applyFill="1" applyBorder="1" applyAlignment="1">
      <alignment horizontal="center" vertical="center"/>
    </xf>
    <xf numFmtId="176" fontId="8" fillId="0" borderId="0" xfId="29" applyNumberFormat="1" applyFill="1">
      <alignment vertical="center"/>
    </xf>
    <xf numFmtId="177" fontId="30" fillId="0" borderId="1" xfId="29" applyNumberFormat="1" applyFont="1" applyFill="1" applyBorder="1" applyAlignment="1">
      <alignment horizontal="right" vertical="center"/>
    </xf>
    <xf numFmtId="177" fontId="8" fillId="0" borderId="0" xfId="29" applyNumberFormat="1" applyFill="1">
      <alignment vertical="center"/>
    </xf>
    <xf numFmtId="180" fontId="28" fillId="0" borderId="1" xfId="29" applyNumberFormat="1" applyFont="1" applyFill="1" applyBorder="1" applyAlignment="1">
      <alignment horizontal="right" vertical="center"/>
    </xf>
    <xf numFmtId="177" fontId="28" fillId="0" borderId="1" xfId="29" applyNumberFormat="1" applyFont="1" applyFill="1" applyBorder="1" applyAlignment="1">
      <alignment horizontal="right" vertical="center"/>
    </xf>
    <xf numFmtId="0" fontId="30" fillId="0" borderId="1" xfId="29" applyFont="1" applyFill="1" applyBorder="1" applyAlignment="1">
      <alignment horizontal="right" vertical="center"/>
    </xf>
    <xf numFmtId="0" fontId="28" fillId="0" borderId="1" xfId="29" applyFont="1" applyFill="1" applyBorder="1" applyAlignment="1">
      <alignment vertical="center" wrapText="1"/>
    </xf>
    <xf numFmtId="0" fontId="24" fillId="0" borderId="1" xfId="29" applyFont="1" applyFill="1" applyBorder="1">
      <alignment vertical="center"/>
    </xf>
    <xf numFmtId="0" fontId="8" fillId="0" borderId="1" xfId="29" applyFill="1" applyBorder="1">
      <alignment vertical="center"/>
    </xf>
    <xf numFmtId="180" fontId="8" fillId="0" borderId="1" xfId="29" applyNumberFormat="1" applyFill="1" applyBorder="1">
      <alignment vertical="center"/>
    </xf>
    <xf numFmtId="180" fontId="8" fillId="0" borderId="0" xfId="29" applyNumberFormat="1" applyFill="1">
      <alignment vertical="center"/>
    </xf>
    <xf numFmtId="0" fontId="31" fillId="2" borderId="1" xfId="17" applyFont="1" applyFill="1" applyBorder="1" applyAlignment="1">
      <alignment horizontal="center" vertical="center" wrapText="1"/>
    </xf>
    <xf numFmtId="49" fontId="53" fillId="2" borderId="1" xfId="0" applyNumberFormat="1" applyFont="1" applyFill="1" applyBorder="1" applyAlignment="1" applyProtection="1">
      <alignment vertical="center"/>
    </xf>
    <xf numFmtId="176" fontId="21" fillId="2" borderId="1" xfId="0" applyNumberFormat="1" applyFont="1" applyFill="1" applyBorder="1" applyAlignment="1">
      <alignment horizontal="right" vertical="center"/>
    </xf>
    <xf numFmtId="0" fontId="4" fillId="2" borderId="1" xfId="0" applyFont="1" applyFill="1" applyBorder="1" applyAlignment="1">
      <alignment horizontal="left" vertical="center"/>
    </xf>
    <xf numFmtId="179" fontId="4" fillId="2" borderId="1" xfId="0" applyNumberFormat="1" applyFont="1" applyFill="1" applyBorder="1" applyAlignment="1">
      <alignment vertical="center"/>
    </xf>
    <xf numFmtId="3" fontId="18" fillId="2" borderId="1" xfId="0" applyNumberFormat="1" applyFont="1" applyFill="1" applyBorder="1" applyAlignment="1" applyProtection="1">
      <alignment vertical="center" wrapText="1"/>
    </xf>
    <xf numFmtId="176" fontId="10" fillId="2" borderId="1" xfId="0" applyNumberFormat="1" applyFont="1" applyFill="1" applyBorder="1" applyAlignment="1"/>
    <xf numFmtId="3" fontId="76" fillId="2" borderId="1" xfId="0" applyNumberFormat="1" applyFont="1" applyFill="1" applyBorder="1" applyAlignment="1" applyProtection="1">
      <alignment vertical="center"/>
    </xf>
    <xf numFmtId="0" fontId="8" fillId="2" borderId="0" xfId="24" applyFill="1" applyBorder="1">
      <alignment vertical="center"/>
    </xf>
    <xf numFmtId="179" fontId="10" fillId="2" borderId="0" xfId="24" applyNumberFormat="1" applyFont="1" applyFill="1" applyAlignment="1"/>
    <xf numFmtId="176" fontId="4" fillId="2" borderId="1" xfId="25" applyNumberFormat="1" applyFont="1" applyFill="1" applyBorder="1" applyAlignment="1">
      <alignment horizontal="center" vertical="center"/>
    </xf>
    <xf numFmtId="0" fontId="16" fillId="2" borderId="1" xfId="24" applyFont="1" applyFill="1" applyBorder="1" applyAlignment="1">
      <alignment vertical="center"/>
    </xf>
    <xf numFmtId="0" fontId="19" fillId="2" borderId="1" xfId="24" applyFont="1" applyFill="1" applyBorder="1" applyAlignment="1">
      <alignment vertical="center"/>
    </xf>
    <xf numFmtId="0" fontId="19" fillId="2" borderId="4" xfId="24" applyFont="1" applyFill="1" applyBorder="1" applyAlignment="1">
      <alignment vertical="center"/>
    </xf>
    <xf numFmtId="0" fontId="16" fillId="2" borderId="4" xfId="24" applyFont="1" applyFill="1" applyBorder="1" applyAlignment="1"/>
    <xf numFmtId="0" fontId="16" fillId="2" borderId="1" xfId="24" applyFont="1" applyFill="1" applyBorder="1" applyAlignment="1"/>
    <xf numFmtId="0" fontId="19" fillId="2" borderId="1" xfId="24" applyFont="1" applyFill="1" applyBorder="1" applyAlignment="1"/>
    <xf numFmtId="0" fontId="36" fillId="2" borderId="1" xfId="25" applyFont="1" applyFill="1" applyBorder="1" applyAlignment="1">
      <alignment horizontal="center" vertical="center"/>
    </xf>
    <xf numFmtId="0" fontId="36" fillId="2" borderId="1" xfId="8" applyFont="1" applyFill="1" applyBorder="1" applyAlignment="1">
      <alignment horizontal="left" vertical="center"/>
    </xf>
    <xf numFmtId="0" fontId="86" fillId="0" borderId="0" xfId="65" applyFont="1">
      <alignment vertical="center"/>
    </xf>
    <xf numFmtId="0" fontId="75" fillId="0" borderId="0" xfId="65" applyFont="1" applyBorder="1" applyAlignment="1">
      <alignment vertical="center" wrapText="1"/>
    </xf>
    <xf numFmtId="0" fontId="75" fillId="0" borderId="0" xfId="65" applyFont="1" applyBorder="1" applyAlignment="1">
      <alignment horizontal="left" vertical="center" wrapText="1"/>
    </xf>
    <xf numFmtId="0" fontId="75" fillId="0" borderId="0" xfId="66" applyFont="1" applyBorder="1" applyAlignment="1">
      <alignment horizontal="left" vertical="center" wrapText="1"/>
    </xf>
    <xf numFmtId="0" fontId="8" fillId="0" borderId="1" xfId="4" applyFill="1" applyBorder="1">
      <alignment vertical="center"/>
    </xf>
    <xf numFmtId="0" fontId="28" fillId="2" borderId="0" xfId="29" applyFont="1" applyFill="1" applyBorder="1">
      <alignment vertical="center"/>
    </xf>
    <xf numFmtId="185" fontId="16" fillId="0" borderId="1" xfId="4" applyNumberFormat="1" applyFont="1" applyFill="1" applyBorder="1" applyAlignment="1">
      <alignment horizontal="left" vertical="center"/>
    </xf>
    <xf numFmtId="185" fontId="16" fillId="0" borderId="1" xfId="4" applyNumberFormat="1" applyFont="1" applyFill="1" applyBorder="1" applyAlignment="1">
      <alignment vertical="center"/>
    </xf>
    <xf numFmtId="0" fontId="39" fillId="0" borderId="0" xfId="4" applyFont="1" applyFill="1" applyAlignment="1">
      <alignment horizontal="right" vertical="center"/>
    </xf>
    <xf numFmtId="186" fontId="49" fillId="0" borderId="0" xfId="31" applyNumberFormat="1" applyFont="1" applyAlignment="1">
      <alignment horizontal="right" vertical="center"/>
    </xf>
    <xf numFmtId="186" fontId="4" fillId="0" borderId="1" xfId="13" applyNumberFormat="1" applyFont="1" applyFill="1" applyBorder="1" applyAlignment="1" applyProtection="1">
      <alignment horizontal="right" vertical="center" wrapText="1"/>
    </xf>
    <xf numFmtId="186" fontId="4" fillId="4" borderId="1" xfId="13" applyNumberFormat="1" applyFont="1" applyFill="1" applyBorder="1" applyAlignment="1" applyProtection="1">
      <alignment horizontal="right" vertical="center" wrapText="1"/>
    </xf>
    <xf numFmtId="186" fontId="20" fillId="0" borderId="1" xfId="13" applyNumberFormat="1" applyFont="1" applyFill="1" applyBorder="1" applyAlignment="1" applyProtection="1">
      <alignment horizontal="right" vertical="center" wrapText="1"/>
    </xf>
    <xf numFmtId="188" fontId="39" fillId="0" borderId="0" xfId="4" applyNumberFormat="1" applyFont="1" applyFill="1" applyAlignment="1">
      <alignment vertical="center"/>
    </xf>
    <xf numFmtId="188" fontId="22" fillId="2" borderId="0" xfId="31" applyNumberFormat="1" applyFont="1" applyFill="1" applyBorder="1" applyAlignment="1" applyProtection="1">
      <alignment horizontal="right" vertical="center"/>
    </xf>
    <xf numFmtId="188" fontId="51" fillId="2" borderId="1" xfId="31" applyNumberFormat="1" applyFont="1" applyFill="1" applyBorder="1" applyAlignment="1">
      <alignment horizontal="center" vertical="center" wrapText="1"/>
    </xf>
    <xf numFmtId="188" fontId="21" fillId="2" borderId="1" xfId="31" applyNumberFormat="1" applyFont="1" applyFill="1" applyBorder="1" applyAlignment="1" applyProtection="1">
      <alignment horizontal="right" vertical="center"/>
    </xf>
    <xf numFmtId="188" fontId="49" fillId="2" borderId="0" xfId="31" applyNumberFormat="1" applyFont="1" applyFill="1" applyAlignment="1">
      <alignment vertical="center"/>
    </xf>
    <xf numFmtId="188" fontId="22" fillId="3" borderId="0" xfId="31" applyNumberFormat="1" applyFont="1" applyFill="1" applyBorder="1" applyAlignment="1" applyProtection="1">
      <alignment horizontal="right" vertical="center"/>
    </xf>
    <xf numFmtId="188" fontId="49" fillId="0" borderId="0" xfId="31" applyNumberFormat="1" applyFont="1" applyAlignment="1">
      <alignment vertical="center"/>
    </xf>
    <xf numFmtId="188" fontId="49" fillId="0" borderId="0" xfId="10" applyNumberFormat="1" applyFont="1" applyAlignment="1">
      <alignment vertical="center"/>
    </xf>
    <xf numFmtId="188" fontId="7" fillId="0" borderId="0" xfId="4" applyNumberFormat="1" applyFont="1" applyFill="1" applyAlignment="1">
      <alignment horizontal="center" vertical="center"/>
    </xf>
    <xf numFmtId="188" fontId="4" fillId="2" borderId="1" xfId="1" applyNumberFormat="1" applyFont="1" applyFill="1" applyBorder="1" applyAlignment="1" applyProtection="1">
      <alignment horizontal="center" vertical="center" wrapText="1"/>
      <protection locked="0"/>
    </xf>
    <xf numFmtId="188" fontId="8" fillId="0" borderId="0" xfId="4" applyNumberFormat="1" applyFill="1">
      <alignment vertical="center"/>
    </xf>
    <xf numFmtId="0" fontId="87" fillId="0" borderId="1" xfId="13" applyFont="1" applyFill="1" applyBorder="1" applyAlignment="1">
      <alignment vertical="center"/>
    </xf>
    <xf numFmtId="0" fontId="5" fillId="0" borderId="3" xfId="13" applyFont="1" applyFill="1" applyBorder="1" applyAlignment="1">
      <alignment vertical="center"/>
    </xf>
    <xf numFmtId="10" fontId="7" fillId="0" borderId="0" xfId="4" applyNumberFormat="1" applyFont="1" applyFill="1" applyAlignment="1">
      <alignment horizontal="center" vertical="center"/>
    </xf>
    <xf numFmtId="10" fontId="4" fillId="2" borderId="1" xfId="1" applyNumberFormat="1" applyFont="1" applyFill="1" applyBorder="1" applyAlignment="1" applyProtection="1">
      <alignment horizontal="center" vertical="center" wrapText="1"/>
      <protection locked="0"/>
    </xf>
    <xf numFmtId="10" fontId="8" fillId="0" borderId="0" xfId="4" applyNumberFormat="1" applyFill="1">
      <alignment vertical="center"/>
    </xf>
    <xf numFmtId="189" fontId="7" fillId="12" borderId="0" xfId="4" applyNumberFormat="1" applyFont="1" applyFill="1" applyAlignment="1">
      <alignment horizontal="center" vertical="center"/>
    </xf>
    <xf numFmtId="189" fontId="4" fillId="12" borderId="1" xfId="4" applyNumberFormat="1" applyFont="1" applyFill="1" applyBorder="1" applyAlignment="1">
      <alignment horizontal="center" vertical="center" wrapText="1"/>
    </xf>
    <xf numFmtId="189" fontId="30" fillId="12" borderId="1" xfId="29" applyNumberFormat="1" applyFont="1" applyFill="1" applyBorder="1">
      <alignment vertical="center"/>
    </xf>
    <xf numFmtId="189" fontId="28" fillId="12" borderId="1" xfId="29" applyNumberFormat="1" applyFont="1" applyFill="1" applyBorder="1">
      <alignment vertical="center"/>
    </xf>
    <xf numFmtId="189" fontId="16" fillId="12" borderId="1" xfId="4" applyNumberFormat="1" applyFont="1" applyFill="1" applyBorder="1" applyAlignment="1">
      <alignment horizontal="right" vertical="center"/>
    </xf>
    <xf numFmtId="189" fontId="8" fillId="12" borderId="0" xfId="4" applyNumberFormat="1" applyFill="1">
      <alignment vertical="center"/>
    </xf>
    <xf numFmtId="189" fontId="28" fillId="12" borderId="1" xfId="29" applyNumberFormat="1" applyFont="1" applyFill="1" applyBorder="1" applyAlignment="1">
      <alignment horizontal="right" vertical="center"/>
    </xf>
    <xf numFmtId="189" fontId="16" fillId="12" borderId="1" xfId="4" applyNumberFormat="1" applyFont="1" applyFill="1" applyBorder="1" applyAlignment="1">
      <alignment vertical="center"/>
    </xf>
    <xf numFmtId="189" fontId="16" fillId="12" borderId="1" xfId="4" applyNumberFormat="1" applyFont="1" applyFill="1" applyBorder="1">
      <alignment vertical="center"/>
    </xf>
    <xf numFmtId="189" fontId="8" fillId="12" borderId="1" xfId="4" applyNumberFormat="1" applyFill="1" applyBorder="1">
      <alignment vertical="center"/>
    </xf>
    <xf numFmtId="0" fontId="18" fillId="0" borderId="3" xfId="0" applyFont="1" applyFill="1" applyBorder="1" applyAlignment="1">
      <alignment horizontal="center" vertical="center"/>
    </xf>
    <xf numFmtId="14" fontId="4" fillId="0" borderId="1" xfId="1" applyNumberFormat="1" applyFont="1" applyFill="1" applyBorder="1" applyAlignment="1" applyProtection="1">
      <alignment horizontal="center" vertical="center"/>
      <protection locked="0"/>
    </xf>
    <xf numFmtId="182" fontId="18" fillId="0" borderId="3" xfId="0" applyNumberFormat="1" applyFont="1" applyFill="1" applyBorder="1" applyAlignment="1">
      <alignment horizontal="center" vertical="center"/>
    </xf>
    <xf numFmtId="0" fontId="24" fillId="0" borderId="1" xfId="0" applyFont="1" applyBorder="1">
      <alignment vertical="center"/>
    </xf>
    <xf numFmtId="190" fontId="83" fillId="0" borderId="1" xfId="30" applyNumberFormat="1" applyFont="1" applyBorder="1" applyAlignment="1">
      <alignment horizontal="center" vertical="center" wrapText="1"/>
    </xf>
    <xf numFmtId="190" fontId="83" fillId="0" borderId="1" xfId="30" applyNumberFormat="1" applyFont="1" applyBorder="1" applyAlignment="1">
      <alignment horizontal="right" vertical="center" wrapText="1"/>
    </xf>
    <xf numFmtId="190" fontId="84" fillId="0" borderId="1" xfId="30" applyNumberFormat="1" applyFont="1" applyBorder="1" applyAlignment="1">
      <alignment horizontal="center" vertical="center" wrapText="1"/>
    </xf>
    <xf numFmtId="190" fontId="83" fillId="0" borderId="1" xfId="30" applyNumberFormat="1" applyFont="1" applyBorder="1" applyAlignment="1">
      <alignment vertical="center" wrapText="1"/>
    </xf>
    <xf numFmtId="189" fontId="30" fillId="0" borderId="1" xfId="29" applyNumberFormat="1" applyFont="1" applyFill="1" applyBorder="1">
      <alignment vertical="center"/>
    </xf>
    <xf numFmtId="49" fontId="31" fillId="0" borderId="1" xfId="18" applyNumberFormat="1" applyFont="1" applyFill="1" applyBorder="1" applyAlignment="1">
      <alignment horizontal="center" vertical="center"/>
    </xf>
    <xf numFmtId="49" fontId="88" fillId="0" borderId="17" xfId="0" applyNumberFormat="1" applyFont="1" applyFill="1" applyBorder="1" applyAlignment="1">
      <alignment horizontal="left" vertical="center"/>
    </xf>
    <xf numFmtId="49" fontId="32" fillId="0" borderId="0" xfId="17" applyNumberFormat="1" applyFont="1" applyFill="1" applyAlignment="1">
      <alignment vertical="center"/>
    </xf>
    <xf numFmtId="0" fontId="18" fillId="0" borderId="17" xfId="0" applyNumberFormat="1" applyFont="1" applyFill="1" applyBorder="1" applyAlignment="1">
      <alignment horizontal="left" vertical="center" shrinkToFit="1"/>
    </xf>
    <xf numFmtId="0" fontId="39" fillId="2" borderId="0" xfId="4" applyFont="1" applyFill="1" applyAlignment="1">
      <alignment horizontal="left" vertical="center"/>
    </xf>
    <xf numFmtId="0" fontId="39" fillId="0" borderId="0" xfId="4" applyFont="1" applyFill="1" applyAlignment="1">
      <alignment horizontal="left" vertical="center"/>
    </xf>
    <xf numFmtId="0" fontId="16" fillId="0" borderId="1" xfId="4" applyFont="1" applyFill="1" applyBorder="1" applyAlignment="1">
      <alignment vertical="center" wrapText="1"/>
    </xf>
    <xf numFmtId="0" fontId="8" fillId="0" borderId="5" xfId="27" applyFill="1" applyBorder="1" applyAlignment="1">
      <alignment vertical="center" wrapText="1"/>
    </xf>
    <xf numFmtId="0" fontId="25" fillId="0" borderId="1" xfId="0" applyFont="1" applyBorder="1">
      <alignment vertical="center"/>
    </xf>
    <xf numFmtId="0" fontId="34" fillId="0" borderId="0" xfId="0" applyFont="1" applyFill="1" applyBorder="1" applyAlignment="1">
      <alignment vertical="center"/>
    </xf>
    <xf numFmtId="0" fontId="34" fillId="0" borderId="0" xfId="0" applyFont="1" applyFill="1" applyAlignment="1">
      <alignment vertical="center"/>
    </xf>
    <xf numFmtId="0" fontId="53" fillId="0" borderId="1" xfId="0" applyFont="1" applyBorder="1">
      <alignment vertical="center"/>
    </xf>
    <xf numFmtId="0" fontId="10" fillId="2" borderId="0" xfId="25" applyFont="1" applyFill="1"/>
    <xf numFmtId="189" fontId="23" fillId="13" borderId="1" xfId="4" applyNumberFormat="1" applyFont="1" applyFill="1" applyBorder="1">
      <alignment vertical="center"/>
    </xf>
    <xf numFmtId="0" fontId="4" fillId="2" borderId="1" xfId="25" applyFont="1" applyFill="1" applyBorder="1" applyAlignment="1">
      <alignment horizontal="left" vertical="center"/>
    </xf>
    <xf numFmtId="0" fontId="16" fillId="13" borderId="1" xfId="4" applyFont="1" applyFill="1" applyBorder="1" applyAlignment="1">
      <alignment vertical="center"/>
    </xf>
    <xf numFmtId="0" fontId="16" fillId="13" borderId="1" xfId="4" applyFont="1" applyFill="1" applyBorder="1">
      <alignment vertical="center"/>
    </xf>
    <xf numFmtId="0" fontId="18" fillId="13" borderId="1" xfId="0" applyFont="1" applyFill="1" applyBorder="1" applyAlignment="1">
      <alignment horizontal="right" vertical="center"/>
    </xf>
    <xf numFmtId="0" fontId="18" fillId="13" borderId="1" xfId="0" applyFont="1" applyFill="1" applyBorder="1" applyAlignment="1">
      <alignment horizontal="left" vertical="center"/>
    </xf>
    <xf numFmtId="3" fontId="18" fillId="13" borderId="1" xfId="0" applyNumberFormat="1" applyFont="1" applyFill="1" applyBorder="1" applyAlignment="1" applyProtection="1">
      <alignment vertical="center"/>
    </xf>
    <xf numFmtId="0" fontId="28" fillId="13" borderId="1" xfId="29" applyFont="1" applyFill="1" applyBorder="1">
      <alignment vertical="center"/>
    </xf>
    <xf numFmtId="0" fontId="10" fillId="2" borderId="1" xfId="25" applyFont="1" applyFill="1" applyBorder="1"/>
    <xf numFmtId="0" fontId="10" fillId="13" borderId="1" xfId="25" applyFont="1" applyFill="1" applyBorder="1"/>
    <xf numFmtId="190" fontId="20" fillId="2" borderId="1" xfId="30" applyNumberFormat="1" applyFont="1" applyFill="1" applyBorder="1" applyAlignment="1">
      <alignment horizontal="right" vertical="center"/>
    </xf>
    <xf numFmtId="190" fontId="20" fillId="2" borderId="1" xfId="30" applyNumberFormat="1" applyFont="1" applyFill="1" applyBorder="1" applyAlignment="1">
      <alignment horizontal="right"/>
    </xf>
    <xf numFmtId="0" fontId="28" fillId="2" borderId="1" xfId="29" applyFont="1" applyFill="1" applyBorder="1" applyAlignment="1">
      <alignment vertical="center" wrapText="1"/>
    </xf>
    <xf numFmtId="0" fontId="28" fillId="13" borderId="1" xfId="29" applyFont="1" applyFill="1" applyBorder="1" applyAlignment="1">
      <alignment vertical="center" wrapText="1"/>
    </xf>
    <xf numFmtId="190" fontId="10" fillId="2" borderId="1" xfId="30" applyNumberFormat="1" applyFont="1" applyFill="1" applyBorder="1" applyAlignment="1"/>
    <xf numFmtId="0" fontId="10" fillId="2" borderId="0" xfId="25" applyFont="1" applyFill="1" applyAlignment="1">
      <alignment vertical="center"/>
    </xf>
    <xf numFmtId="176" fontId="10" fillId="2" borderId="0" xfId="25" applyNumberFormat="1" applyFont="1" applyFill="1"/>
    <xf numFmtId="179" fontId="10" fillId="2" borderId="0" xfId="25" applyNumberFormat="1" applyFont="1" applyFill="1" applyAlignment="1">
      <alignment vertical="center"/>
    </xf>
    <xf numFmtId="0" fontId="33" fillId="0" borderId="1" xfId="0" applyNumberFormat="1" applyFont="1" applyFill="1" applyBorder="1" applyAlignment="1" applyProtection="1">
      <alignment horizontal="left" vertical="center"/>
    </xf>
    <xf numFmtId="0" fontId="12" fillId="0" borderId="0" xfId="25" applyFont="1" applyFill="1"/>
    <xf numFmtId="179" fontId="12" fillId="0" borderId="0" xfId="25" applyNumberFormat="1" applyFont="1" applyFill="1"/>
    <xf numFmtId="0" fontId="45" fillId="0" borderId="0" xfId="4" applyFont="1" applyFill="1" applyAlignment="1">
      <alignment horizontal="left" vertical="center" wrapText="1"/>
    </xf>
    <xf numFmtId="0" fontId="39" fillId="2" borderId="0" xfId="4" applyFont="1" applyFill="1" applyAlignment="1">
      <alignment horizontal="left" vertical="center"/>
    </xf>
    <xf numFmtId="0" fontId="90" fillId="4" borderId="18" xfId="0" applyNumberFormat="1" applyFont="1" applyFill="1" applyBorder="1" applyAlignment="1" applyProtection="1">
      <alignment vertical="center"/>
    </xf>
    <xf numFmtId="0" fontId="90" fillId="4" borderId="16" xfId="0" applyNumberFormat="1" applyFont="1" applyFill="1" applyBorder="1" applyAlignment="1" applyProtection="1">
      <alignment vertical="center"/>
    </xf>
    <xf numFmtId="0" fontId="90" fillId="2" borderId="1" xfId="0" applyNumberFormat="1" applyFont="1" applyFill="1" applyBorder="1" applyAlignment="1" applyProtection="1">
      <alignment vertical="center"/>
    </xf>
    <xf numFmtId="3" fontId="91" fillId="2" borderId="16" xfId="0" applyNumberFormat="1" applyFont="1" applyFill="1" applyBorder="1" applyAlignment="1" applyProtection="1">
      <alignment vertical="center"/>
    </xf>
    <xf numFmtId="177" fontId="23" fillId="2" borderId="1" xfId="4" applyNumberFormat="1" applyFont="1" applyFill="1" applyBorder="1">
      <alignment vertical="center"/>
    </xf>
    <xf numFmtId="181" fontId="21" fillId="2" borderId="1" xfId="31" applyNumberFormat="1" applyFont="1" applyFill="1" applyBorder="1" applyAlignment="1" applyProtection="1">
      <alignment horizontal="right" vertical="center"/>
    </xf>
    <xf numFmtId="177" fontId="21" fillId="2" borderId="1" xfId="31" applyNumberFormat="1" applyFont="1" applyFill="1" applyBorder="1" applyAlignment="1" applyProtection="1">
      <alignment horizontal="right" vertical="center"/>
    </xf>
    <xf numFmtId="180" fontId="21" fillId="2" borderId="1" xfId="24" applyNumberFormat="1" applyFont="1" applyFill="1" applyBorder="1" applyAlignment="1">
      <alignment horizontal="right" vertical="center"/>
    </xf>
    <xf numFmtId="181" fontId="21" fillId="2" borderId="1" xfId="26" applyNumberFormat="1" applyFont="1" applyFill="1" applyBorder="1" applyAlignment="1">
      <alignment horizontal="right" vertical="center"/>
    </xf>
    <xf numFmtId="176" fontId="92" fillId="2" borderId="1" xfId="4" applyNumberFormat="1" applyFont="1" applyFill="1" applyBorder="1" applyAlignment="1">
      <alignment horizontal="left" vertical="center" indent="1"/>
    </xf>
    <xf numFmtId="0" fontId="93" fillId="0" borderId="1" xfId="2" applyFont="1" applyFill="1" applyBorder="1" applyAlignment="1" applyProtection="1">
      <alignment horizontal="left" vertical="center" wrapText="1"/>
      <protection locked="0"/>
    </xf>
    <xf numFmtId="0" fontId="94" fillId="0" borderId="1" xfId="0" applyFont="1" applyBorder="1">
      <alignment vertical="center"/>
    </xf>
    <xf numFmtId="0" fontId="95" fillId="0" borderId="0" xfId="4" applyFont="1" applyFill="1" applyAlignment="1">
      <alignment horizontal="center" vertical="center"/>
    </xf>
    <xf numFmtId="0" fontId="16" fillId="0" borderId="1" xfId="0" applyFont="1" applyBorder="1">
      <alignment vertical="center"/>
    </xf>
    <xf numFmtId="0" fontId="16" fillId="0" borderId="1" xfId="0" applyFont="1" applyFill="1" applyBorder="1">
      <alignment vertical="center"/>
    </xf>
    <xf numFmtId="0" fontId="53" fillId="0" borderId="1" xfId="0" applyFont="1" applyFill="1" applyBorder="1">
      <alignment vertical="center"/>
    </xf>
    <xf numFmtId="0" fontId="20" fillId="0" borderId="1" xfId="0" applyFont="1" applyFill="1" applyBorder="1" applyAlignment="1">
      <alignment vertical="center"/>
    </xf>
    <xf numFmtId="0" fontId="25" fillId="0" borderId="1" xfId="0" applyFont="1" applyFill="1" applyBorder="1">
      <alignment vertical="center"/>
    </xf>
    <xf numFmtId="0" fontId="25" fillId="0" borderId="1" xfId="4" applyFont="1" applyFill="1" applyBorder="1" applyAlignment="1">
      <alignment vertical="center" wrapText="1"/>
    </xf>
    <xf numFmtId="0" fontId="89" fillId="0" borderId="1" xfId="0" applyFont="1" applyFill="1" applyBorder="1" applyAlignment="1">
      <alignment vertical="center"/>
    </xf>
    <xf numFmtId="0" fontId="33" fillId="0" borderId="1" xfId="0" applyFont="1" applyFill="1" applyBorder="1" applyAlignment="1">
      <alignment vertical="center"/>
    </xf>
    <xf numFmtId="0" fontId="18" fillId="0" borderId="1" xfId="0" applyFont="1" applyFill="1" applyBorder="1" applyAlignment="1">
      <alignment horizontal="left" vertical="center"/>
    </xf>
    <xf numFmtId="0" fontId="4" fillId="0" borderId="1" xfId="13" applyFont="1" applyFill="1" applyBorder="1" applyAlignment="1">
      <alignment vertical="center"/>
    </xf>
    <xf numFmtId="190" fontId="83" fillId="0" borderId="1" xfId="30" applyNumberFormat="1" applyFont="1" applyFill="1" applyBorder="1" applyAlignment="1">
      <alignment horizontal="center" vertical="center" wrapText="1"/>
    </xf>
    <xf numFmtId="190" fontId="83" fillId="0" borderId="1" xfId="30" applyNumberFormat="1" applyFont="1" applyFill="1" applyBorder="1" applyAlignment="1">
      <alignment horizontal="right" vertical="center" wrapText="1"/>
    </xf>
    <xf numFmtId="0" fontId="97" fillId="0" borderId="0" xfId="0" applyFont="1" applyAlignment="1">
      <alignment horizontal="center" vertical="center"/>
    </xf>
    <xf numFmtId="179" fontId="39" fillId="0" borderId="0" xfId="30" applyNumberFormat="1" applyFont="1" applyFill="1" applyAlignment="1">
      <alignment vertical="center"/>
    </xf>
    <xf numFmtId="179" fontId="49" fillId="2" borderId="0" xfId="30" applyNumberFormat="1" applyFont="1" applyFill="1" applyBorder="1" applyAlignment="1" applyProtection="1">
      <alignment horizontal="center" vertical="center"/>
    </xf>
    <xf numFmtId="179" fontId="51" fillId="2" borderId="1" xfId="30" applyNumberFormat="1" applyFont="1" applyFill="1" applyBorder="1" applyAlignment="1" applyProtection="1">
      <alignment horizontal="center" vertical="center"/>
    </xf>
    <xf numFmtId="179" fontId="21" fillId="2" borderId="1" xfId="30" applyNumberFormat="1" applyFont="1" applyFill="1" applyBorder="1" applyAlignment="1" applyProtection="1">
      <alignment horizontal="right" vertical="center"/>
    </xf>
    <xf numFmtId="179" fontId="20" fillId="2" borderId="1" xfId="30" applyNumberFormat="1" applyFont="1" applyFill="1" applyBorder="1" applyAlignment="1" applyProtection="1">
      <alignment horizontal="right" vertical="center"/>
    </xf>
    <xf numFmtId="179" fontId="49" fillId="2" borderId="0" xfId="30" applyNumberFormat="1" applyFont="1" applyFill="1" applyAlignment="1">
      <alignment vertical="center"/>
    </xf>
    <xf numFmtId="179" fontId="39" fillId="0" borderId="0" xfId="4" applyNumberFormat="1" applyFont="1" applyFill="1" applyAlignment="1">
      <alignment vertical="center"/>
    </xf>
    <xf numFmtId="179" fontId="49" fillId="0" borderId="0" xfId="10" applyNumberFormat="1" applyFont="1" applyFill="1" applyBorder="1" applyAlignment="1" applyProtection="1">
      <alignment horizontal="center" vertical="center"/>
    </xf>
    <xf numFmtId="179" fontId="51" fillId="4" borderId="1" xfId="10" applyNumberFormat="1" applyFont="1" applyFill="1" applyBorder="1" applyAlignment="1" applyProtection="1">
      <alignment horizontal="center" vertical="center"/>
    </xf>
    <xf numFmtId="179" fontId="21" fillId="2" borderId="1" xfId="10" applyNumberFormat="1" applyFont="1" applyFill="1" applyBorder="1" applyAlignment="1" applyProtection="1">
      <alignment horizontal="right" vertical="center"/>
    </xf>
    <xf numFmtId="179" fontId="20" fillId="2" borderId="1" xfId="10" applyNumberFormat="1" applyFont="1" applyFill="1" applyBorder="1" applyAlignment="1" applyProtection="1">
      <alignment horizontal="right" vertical="center"/>
    </xf>
    <xf numFmtId="179" fontId="49" fillId="0" borderId="0" xfId="10" applyNumberFormat="1" applyFont="1" applyAlignment="1">
      <alignment vertical="center"/>
    </xf>
    <xf numFmtId="179" fontId="7" fillId="0" borderId="0" xfId="4" applyNumberFormat="1" applyFont="1" applyFill="1" applyAlignment="1">
      <alignment horizontal="center" vertical="center"/>
    </xf>
    <xf numFmtId="179" fontId="4" fillId="2" borderId="1" xfId="1" applyNumberFormat="1" applyFont="1" applyFill="1" applyBorder="1" applyAlignment="1" applyProtection="1">
      <alignment horizontal="center" vertical="center" wrapText="1"/>
      <protection locked="0"/>
    </xf>
    <xf numFmtId="179" fontId="30" fillId="2" borderId="1" xfId="29" applyNumberFormat="1" applyFont="1" applyFill="1" applyBorder="1">
      <alignment vertical="center"/>
    </xf>
    <xf numFmtId="179" fontId="28" fillId="2" borderId="1" xfId="29" applyNumberFormat="1" applyFont="1" applyFill="1" applyBorder="1" applyAlignment="1">
      <alignment horizontal="right" vertical="center"/>
    </xf>
    <xf numFmtId="179" fontId="16" fillId="2" borderId="1" xfId="4" applyNumberFormat="1" applyFont="1" applyFill="1" applyBorder="1" applyAlignment="1">
      <alignment horizontal="right" vertical="center"/>
    </xf>
    <xf numFmtId="179" fontId="16" fillId="2" borderId="1" xfId="4" applyNumberFormat="1" applyFont="1" applyFill="1" applyBorder="1" applyAlignment="1">
      <alignment vertical="center"/>
    </xf>
    <xf numFmtId="179" fontId="16" fillId="2" borderId="1" xfId="4" applyNumberFormat="1" applyFont="1" applyFill="1" applyBorder="1">
      <alignment vertical="center"/>
    </xf>
    <xf numFmtId="179" fontId="8" fillId="2" borderId="1" xfId="29" applyNumberFormat="1" applyFill="1" applyBorder="1">
      <alignment vertical="center"/>
    </xf>
    <xf numFmtId="179" fontId="8" fillId="2" borderId="1" xfId="4" applyNumberFormat="1" applyFill="1" applyBorder="1">
      <alignment vertical="center"/>
    </xf>
    <xf numFmtId="179" fontId="28" fillId="2" borderId="1" xfId="29" applyNumberFormat="1" applyFont="1" applyFill="1" applyBorder="1">
      <alignment vertical="center"/>
    </xf>
    <xf numFmtId="179" fontId="8" fillId="0" borderId="0" xfId="4" applyNumberFormat="1" applyFill="1">
      <alignment vertical="center"/>
    </xf>
    <xf numFmtId="179" fontId="96" fillId="2" borderId="0" xfId="4" applyNumberFormat="1" applyFont="1" applyFill="1" applyAlignment="1">
      <alignment vertical="center"/>
    </xf>
    <xf numFmtId="179" fontId="73" fillId="2" borderId="1" xfId="13" applyNumberFormat="1" applyFont="1" applyFill="1" applyBorder="1" applyAlignment="1">
      <alignment horizontal="center" vertical="center"/>
    </xf>
    <xf numFmtId="179" fontId="89" fillId="2" borderId="1" xfId="30" applyNumberFormat="1" applyFont="1" applyFill="1" applyBorder="1" applyAlignment="1" applyProtection="1">
      <alignment vertical="center"/>
    </xf>
    <xf numFmtId="179" fontId="89" fillId="2" borderId="1" xfId="0" applyNumberFormat="1" applyFont="1" applyFill="1" applyBorder="1" applyAlignment="1" applyProtection="1">
      <alignment vertical="center"/>
    </xf>
    <xf numFmtId="179" fontId="20" fillId="2" borderId="1" xfId="0" applyNumberFormat="1" applyFont="1" applyFill="1" applyBorder="1" applyAlignment="1" applyProtection="1">
      <alignment vertical="center"/>
    </xf>
    <xf numFmtId="179" fontId="20" fillId="2" borderId="1" xfId="0" applyNumberFormat="1" applyFont="1" applyFill="1" applyBorder="1" applyAlignment="1">
      <alignment vertical="center"/>
    </xf>
    <xf numFmtId="179" fontId="89" fillId="2" borderId="1" xfId="0" applyNumberFormat="1" applyFont="1" applyFill="1" applyBorder="1" applyAlignment="1">
      <alignment vertical="center"/>
    </xf>
    <xf numFmtId="179" fontId="55" fillId="2" borderId="0" xfId="0" applyNumberFormat="1" applyFont="1" applyFill="1" applyAlignment="1">
      <alignment vertical="center"/>
    </xf>
    <xf numFmtId="179" fontId="8" fillId="0" borderId="2" xfId="4" applyNumberFormat="1" applyFill="1" applyBorder="1" applyAlignment="1">
      <alignment vertical="center"/>
    </xf>
    <xf numFmtId="179" fontId="4" fillId="0" borderId="1" xfId="13" applyNumberFormat="1" applyFont="1" applyFill="1" applyBorder="1" applyAlignment="1">
      <alignment horizontal="center" vertical="center"/>
    </xf>
    <xf numFmtId="179" fontId="23" fillId="0" borderId="1" xfId="4" applyNumberFormat="1" applyFont="1" applyFill="1" applyBorder="1">
      <alignment vertical="center"/>
    </xf>
    <xf numFmtId="179" fontId="16" fillId="0" borderId="1" xfId="4" applyNumberFormat="1" applyFont="1" applyFill="1" applyBorder="1">
      <alignment vertical="center"/>
    </xf>
    <xf numFmtId="179" fontId="12" fillId="0" borderId="1" xfId="13" applyNumberFormat="1" applyFont="1" applyFill="1" applyBorder="1"/>
    <xf numFmtId="179" fontId="10" fillId="0" borderId="0" xfId="13" applyNumberFormat="1" applyFont="1" applyFill="1" applyAlignment="1">
      <alignment horizontal="right"/>
    </xf>
    <xf numFmtId="179" fontId="16" fillId="0" borderId="0" xfId="4" applyNumberFormat="1" applyFont="1" applyFill="1" applyBorder="1" applyAlignment="1">
      <alignment horizontal="right" vertical="center"/>
    </xf>
    <xf numFmtId="179" fontId="10" fillId="0" borderId="1" xfId="13" applyNumberFormat="1" applyFont="1" applyFill="1" applyBorder="1"/>
    <xf numFmtId="179" fontId="26" fillId="0" borderId="0" xfId="4" applyNumberFormat="1" applyFont="1" applyFill="1" applyBorder="1" applyAlignment="1">
      <alignment horizontal="left" vertical="center" wrapText="1"/>
    </xf>
    <xf numFmtId="179" fontId="10" fillId="0" borderId="0" xfId="13" applyNumberFormat="1" applyFont="1" applyFill="1"/>
    <xf numFmtId="179" fontId="26" fillId="0" borderId="0" xfId="4" applyNumberFormat="1" applyFont="1" applyFill="1" applyBorder="1" applyAlignment="1">
      <alignment horizontal="right" vertical="center"/>
    </xf>
    <xf numFmtId="179" fontId="74" fillId="0" borderId="0" xfId="0" applyNumberFormat="1" applyFont="1" applyFill="1" applyBorder="1" applyAlignment="1" applyProtection="1">
      <alignment horizontal="right" vertical="center"/>
      <protection locked="0"/>
    </xf>
    <xf numFmtId="179" fontId="36" fillId="0" borderId="3" xfId="1" applyNumberFormat="1" applyFont="1" applyFill="1" applyBorder="1" applyAlignment="1" applyProtection="1">
      <alignment horizontal="center" vertical="center" wrapText="1"/>
      <protection locked="0"/>
    </xf>
    <xf numFmtId="179" fontId="36" fillId="0" borderId="1" xfId="1" applyNumberFormat="1" applyFont="1" applyFill="1" applyBorder="1" applyAlignment="1" applyProtection="1">
      <alignment horizontal="center" vertical="center" wrapText="1"/>
      <protection locked="0"/>
    </xf>
    <xf numFmtId="179" fontId="34" fillId="0" borderId="1" xfId="4" applyNumberFormat="1" applyFont="1" applyFill="1" applyBorder="1">
      <alignment vertical="center"/>
    </xf>
    <xf numFmtId="179" fontId="44" fillId="0" borderId="0" xfId="0" applyNumberFormat="1" applyFont="1" applyFill="1">
      <alignment vertical="center"/>
    </xf>
    <xf numFmtId="179" fontId="34" fillId="0" borderId="1" xfId="4" applyNumberFormat="1" applyFont="1" applyFill="1" applyBorder="1" applyAlignment="1">
      <alignment horizontal="right" vertical="center"/>
    </xf>
    <xf numFmtId="179" fontId="56" fillId="0" borderId="1" xfId="27" applyNumberFormat="1" applyFont="1" applyFill="1" applyBorder="1">
      <alignment vertical="center"/>
    </xf>
    <xf numFmtId="179" fontId="8" fillId="0" borderId="1" xfId="27" applyNumberFormat="1" applyFill="1" applyBorder="1">
      <alignment vertical="center"/>
    </xf>
    <xf numFmtId="179" fontId="8" fillId="0" borderId="0" xfId="27" applyNumberFormat="1" applyFill="1">
      <alignment vertical="center"/>
    </xf>
    <xf numFmtId="179" fontId="23" fillId="2" borderId="1" xfId="4" applyNumberFormat="1" applyFont="1" applyFill="1" applyBorder="1">
      <alignment vertical="center"/>
    </xf>
    <xf numFmtId="179" fontId="18" fillId="2" borderId="1" xfId="0" applyNumberFormat="1" applyFont="1" applyFill="1" applyBorder="1" applyAlignment="1" applyProtection="1">
      <alignment vertical="center"/>
    </xf>
    <xf numFmtId="179" fontId="20" fillId="2" borderId="1" xfId="0" applyNumberFormat="1" applyFont="1" applyFill="1" applyBorder="1" applyAlignment="1">
      <alignment horizontal="right" vertical="center"/>
    </xf>
    <xf numFmtId="179" fontId="20" fillId="2" borderId="1" xfId="25" applyNumberFormat="1" applyFont="1" applyFill="1" applyBorder="1" applyAlignment="1">
      <alignment horizontal="right" vertical="center"/>
    </xf>
    <xf numFmtId="179" fontId="10" fillId="2" borderId="1" xfId="25" applyNumberFormat="1" applyFont="1" applyFill="1" applyBorder="1"/>
    <xf numFmtId="179" fontId="10" fillId="2" borderId="0" xfId="25" applyNumberFormat="1" applyFont="1" applyFill="1"/>
    <xf numFmtId="179" fontId="39" fillId="2" borderId="0" xfId="4" applyNumberFormat="1" applyFont="1" applyFill="1" applyAlignment="1">
      <alignment horizontal="left" vertical="center"/>
    </xf>
    <xf numFmtId="179" fontId="8" fillId="2" borderId="0" xfId="4" applyNumberFormat="1" applyFill="1" applyBorder="1" applyAlignment="1">
      <alignment horizontal="center" vertical="center"/>
    </xf>
    <xf numFmtId="179" fontId="4" fillId="0" borderId="1" xfId="25" applyNumberFormat="1" applyFont="1" applyFill="1" applyBorder="1" applyAlignment="1">
      <alignment horizontal="center" vertical="center"/>
    </xf>
    <xf numFmtId="179" fontId="89" fillId="0" borderId="1" xfId="0" applyNumberFormat="1" applyFont="1" applyFill="1" applyBorder="1" applyAlignment="1" applyProtection="1">
      <alignment horizontal="right" vertical="center"/>
    </xf>
    <xf numFmtId="179" fontId="20" fillId="0" borderId="1" xfId="0" applyNumberFormat="1" applyFont="1" applyFill="1" applyBorder="1" applyAlignment="1" applyProtection="1">
      <alignment horizontal="right" vertical="center"/>
    </xf>
    <xf numFmtId="179" fontId="15" fillId="0" borderId="0" xfId="4" applyNumberFormat="1" applyFont="1" applyFill="1" applyAlignment="1">
      <alignment horizontal="center" vertical="center"/>
    </xf>
    <xf numFmtId="179" fontId="4" fillId="2" borderId="1" xfId="0" applyNumberFormat="1" applyFont="1" applyFill="1" applyBorder="1" applyAlignment="1">
      <alignment horizontal="center" vertical="center"/>
    </xf>
    <xf numFmtId="179" fontId="34" fillId="2" borderId="1" xfId="0" applyNumberFormat="1" applyFont="1" applyFill="1" applyBorder="1" applyAlignment="1" applyProtection="1">
      <alignment vertical="center"/>
    </xf>
    <xf numFmtId="179" fontId="10" fillId="0" borderId="0" xfId="0" applyNumberFormat="1" applyFont="1" applyFill="1" applyAlignment="1"/>
    <xf numFmtId="179" fontId="25" fillId="0" borderId="0" xfId="4" applyNumberFormat="1" applyFont="1" applyFill="1" applyAlignment="1">
      <alignment horizontal="right" vertical="center"/>
    </xf>
    <xf numFmtId="179" fontId="20" fillId="2" borderId="0" xfId="0" applyNumberFormat="1" applyFont="1" applyFill="1" applyBorder="1" applyAlignment="1" applyProtection="1">
      <alignment horizontal="right" vertical="center"/>
      <protection locked="0"/>
    </xf>
    <xf numFmtId="179" fontId="8" fillId="0" borderId="5" xfId="27" applyNumberFormat="1" applyFill="1" applyBorder="1" applyAlignment="1">
      <alignment vertical="center" wrapText="1"/>
    </xf>
    <xf numFmtId="179" fontId="20" fillId="0" borderId="0" xfId="0" applyNumberFormat="1" applyFont="1" applyFill="1" applyAlignment="1">
      <alignment horizontal="right"/>
    </xf>
    <xf numFmtId="179" fontId="15" fillId="2" borderId="0" xfId="24" applyNumberFormat="1" applyFont="1" applyFill="1" applyAlignment="1">
      <alignment horizontal="center" vertical="center"/>
    </xf>
    <xf numFmtId="179" fontId="21" fillId="2" borderId="1" xfId="24" applyNumberFormat="1" applyFont="1" applyFill="1" applyBorder="1" applyAlignment="1">
      <alignment horizontal="right" vertical="center"/>
    </xf>
    <xf numFmtId="179" fontId="20" fillId="2" borderId="1" xfId="26" applyNumberFormat="1" applyFont="1" applyFill="1" applyBorder="1" applyAlignment="1">
      <alignment horizontal="right" vertical="center"/>
    </xf>
    <xf numFmtId="179" fontId="10" fillId="2" borderId="1" xfId="26" applyNumberFormat="1" applyFont="1" applyFill="1" applyBorder="1" applyAlignment="1">
      <alignment horizontal="right" vertical="center"/>
    </xf>
    <xf numFmtId="179" fontId="10" fillId="2" borderId="1" xfId="26" applyNumberFormat="1" applyFont="1" applyFill="1" applyBorder="1" applyAlignment="1">
      <alignment horizontal="center" vertical="center"/>
    </xf>
    <xf numFmtId="179" fontId="8" fillId="2" borderId="4" xfId="24" applyNumberFormat="1" applyFill="1" applyBorder="1" applyAlignment="1">
      <alignment horizontal="center" vertical="center"/>
    </xf>
    <xf numFmtId="179" fontId="8" fillId="2" borderId="1" xfId="24" applyNumberFormat="1" applyFill="1" applyBorder="1" applyAlignment="1">
      <alignment horizontal="center" vertical="center"/>
    </xf>
    <xf numFmtId="179" fontId="8" fillId="2" borderId="0" xfId="24" applyNumberFormat="1" applyFill="1" applyAlignment="1">
      <alignment horizontal="center" vertical="center"/>
    </xf>
    <xf numFmtId="179" fontId="16" fillId="2" borderId="1" xfId="24" applyNumberFormat="1" applyFont="1" applyFill="1" applyBorder="1">
      <alignment vertical="center"/>
    </xf>
    <xf numFmtId="179" fontId="85" fillId="0" borderId="0" xfId="29" applyNumberFormat="1" applyFont="1" applyFill="1" applyAlignment="1">
      <alignment horizontal="center" vertical="center"/>
    </xf>
    <xf numFmtId="179" fontId="4" fillId="0" borderId="1" xfId="1" applyNumberFormat="1" applyFont="1" applyFill="1" applyBorder="1" applyAlignment="1" applyProtection="1">
      <alignment horizontal="center" vertical="center" wrapText="1"/>
      <protection locked="0"/>
    </xf>
    <xf numFmtId="179" fontId="30" fillId="0" borderId="1" xfId="29" applyNumberFormat="1" applyFont="1" applyFill="1" applyBorder="1">
      <alignment vertical="center"/>
    </xf>
    <xf numFmtId="179" fontId="28" fillId="0" borderId="1" xfId="29" applyNumberFormat="1" applyFont="1" applyFill="1" applyBorder="1" applyAlignment="1">
      <alignment horizontal="right" vertical="center"/>
    </xf>
    <xf numFmtId="179" fontId="8" fillId="0" borderId="1" xfId="29" applyNumberFormat="1" applyFill="1" applyBorder="1">
      <alignment vertical="center"/>
    </xf>
    <xf numFmtId="179" fontId="16" fillId="0" borderId="1" xfId="4" applyNumberFormat="1" applyFont="1" applyFill="1" applyBorder="1" applyAlignment="1">
      <alignment horizontal="right" vertical="center"/>
    </xf>
    <xf numFmtId="179" fontId="8" fillId="0" borderId="0" xfId="29" applyNumberFormat="1" applyFill="1">
      <alignment vertical="center"/>
    </xf>
    <xf numFmtId="179" fontId="21" fillId="0" borderId="1" xfId="0" applyNumberFormat="1" applyFont="1" applyFill="1" applyBorder="1" applyAlignment="1" applyProtection="1">
      <alignment horizontal="right" vertical="center"/>
    </xf>
    <xf numFmtId="179" fontId="88" fillId="0" borderId="17" xfId="0" applyNumberFormat="1" applyFont="1" applyFill="1" applyBorder="1" applyAlignment="1">
      <alignment horizontal="right" vertical="center"/>
    </xf>
    <xf numFmtId="179" fontId="3" fillId="0" borderId="17" xfId="0" applyNumberFormat="1" applyFont="1" applyFill="1" applyBorder="1" applyAlignment="1">
      <alignment horizontal="right" vertical="center"/>
    </xf>
    <xf numFmtId="179" fontId="32" fillId="0" borderId="0" xfId="17" applyNumberFormat="1" applyFont="1" applyFill="1" applyAlignment="1">
      <alignment vertical="center"/>
    </xf>
    <xf numFmtId="179" fontId="16" fillId="2" borderId="0" xfId="17" applyNumberFormat="1" applyFont="1" applyFill="1" applyBorder="1" applyAlignment="1">
      <alignment horizontal="right" vertical="center"/>
    </xf>
    <xf numFmtId="179" fontId="31" fillId="2" borderId="1" xfId="17" applyNumberFormat="1" applyFont="1" applyFill="1" applyBorder="1" applyAlignment="1">
      <alignment horizontal="center" vertical="center" wrapText="1"/>
    </xf>
    <xf numFmtId="179" fontId="34" fillId="2" borderId="1" xfId="18" applyNumberFormat="1" applyFont="1" applyFill="1" applyBorder="1" applyAlignment="1">
      <alignment horizontal="right" vertical="center"/>
    </xf>
    <xf numFmtId="179" fontId="53" fillId="2" borderId="1" xfId="0" applyNumberFormat="1" applyFont="1" applyFill="1" applyBorder="1" applyAlignment="1" applyProtection="1">
      <alignment horizontal="right" vertical="center"/>
    </xf>
    <xf numFmtId="179" fontId="57" fillId="2" borderId="1" xfId="17" applyNumberFormat="1" applyFont="1" applyFill="1" applyBorder="1" applyAlignment="1">
      <alignment horizontal="right" vertical="center"/>
    </xf>
    <xf numFmtId="179" fontId="28" fillId="2" borderId="1" xfId="17" applyNumberFormat="1" applyFont="1" applyFill="1" applyBorder="1" applyAlignment="1">
      <alignment horizontal="right" vertical="center"/>
    </xf>
    <xf numFmtId="179" fontId="53" fillId="0" borderId="1" xfId="0" applyNumberFormat="1" applyFont="1" applyFill="1" applyBorder="1" applyAlignment="1" applyProtection="1">
      <alignment horizontal="right" vertical="center"/>
    </xf>
    <xf numFmtId="179" fontId="57" fillId="0" borderId="1" xfId="17" applyNumberFormat="1" applyFont="1" applyFill="1" applyBorder="1" applyAlignment="1">
      <alignment horizontal="right" vertical="center"/>
    </xf>
    <xf numFmtId="179" fontId="2" fillId="0" borderId="0" xfId="1" applyNumberFormat="1" applyFill="1" applyAlignment="1" applyProtection="1">
      <alignment vertical="center"/>
      <protection locked="0"/>
    </xf>
    <xf numFmtId="179" fontId="16" fillId="0" borderId="0" xfId="4" applyNumberFormat="1" applyFont="1" applyBorder="1" applyAlignment="1">
      <alignment horizontal="right" vertical="center"/>
    </xf>
    <xf numFmtId="179" fontId="34" fillId="2" borderId="1" xfId="0" applyNumberFormat="1" applyFont="1" applyFill="1" applyBorder="1" applyAlignment="1">
      <alignment horizontal="right" vertical="center"/>
    </xf>
    <xf numFmtId="179" fontId="18" fillId="2" borderId="1" xfId="0" applyNumberFormat="1" applyFont="1" applyFill="1" applyBorder="1" applyAlignment="1">
      <alignment horizontal="right" vertical="center"/>
    </xf>
    <xf numFmtId="179" fontId="5" fillId="0" borderId="0" xfId="0" applyNumberFormat="1" applyFont="1" applyFill="1" applyAlignment="1">
      <alignment vertical="center"/>
    </xf>
    <xf numFmtId="179" fontId="20" fillId="0" borderId="1" xfId="13" applyNumberFormat="1" applyFont="1" applyFill="1" applyBorder="1" applyAlignment="1">
      <alignment horizontal="right" vertical="center"/>
    </xf>
    <xf numFmtId="179" fontId="39" fillId="0" borderId="0" xfId="4" applyNumberFormat="1" applyFont="1" applyFill="1" applyAlignment="1">
      <alignment horizontal="left" vertical="center"/>
    </xf>
    <xf numFmtId="179" fontId="56" fillId="0" borderId="0" xfId="0" applyNumberFormat="1" applyFont="1" applyFill="1" applyBorder="1" applyAlignment="1" applyProtection="1">
      <alignment horizontal="right" vertical="center"/>
      <protection locked="0"/>
    </xf>
    <xf numFmtId="179" fontId="18" fillId="0" borderId="1" xfId="0" applyNumberFormat="1" applyFont="1" applyFill="1" applyBorder="1" applyAlignment="1">
      <alignment horizontal="center" vertical="center"/>
    </xf>
    <xf numFmtId="179" fontId="21" fillId="0" borderId="1" xfId="4" applyNumberFormat="1" applyFont="1" applyFill="1" applyBorder="1" applyAlignment="1">
      <alignment horizontal="right" vertical="center"/>
    </xf>
    <xf numFmtId="179" fontId="18" fillId="0" borderId="1" xfId="0" applyNumberFormat="1" applyFont="1" applyFill="1" applyBorder="1" applyAlignment="1">
      <alignment vertical="center"/>
    </xf>
    <xf numFmtId="179" fontId="4" fillId="0" borderId="1" xfId="0" applyNumberFormat="1" applyFont="1" applyFill="1" applyBorder="1" applyAlignment="1">
      <alignment horizontal="center" vertical="center"/>
    </xf>
    <xf numFmtId="179" fontId="21" fillId="2" borderId="1" xfId="0" applyNumberFormat="1" applyFont="1" applyFill="1" applyBorder="1" applyAlignment="1">
      <alignment horizontal="right" vertical="center"/>
    </xf>
    <xf numFmtId="179" fontId="20" fillId="0" borderId="1" xfId="0" applyNumberFormat="1" applyFont="1" applyFill="1" applyBorder="1" applyAlignment="1">
      <alignment horizontal="right" vertical="center"/>
    </xf>
    <xf numFmtId="179" fontId="20" fillId="0" borderId="0" xfId="0" applyNumberFormat="1" applyFont="1" applyFill="1" applyBorder="1" applyAlignment="1" applyProtection="1">
      <alignment horizontal="right" vertical="center"/>
      <protection locked="0"/>
    </xf>
    <xf numFmtId="179" fontId="10" fillId="2" borderId="1" xfId="0" applyNumberFormat="1" applyFont="1" applyFill="1" applyBorder="1" applyAlignment="1"/>
    <xf numFmtId="179" fontId="4" fillId="0" borderId="1" xfId="0" applyNumberFormat="1" applyFont="1" applyFill="1" applyBorder="1" applyAlignment="1">
      <alignment horizontal="center" vertical="center" wrapText="1"/>
    </xf>
    <xf numFmtId="179" fontId="18" fillId="0" borderId="17" xfId="0" applyNumberFormat="1" applyFont="1" applyBorder="1" applyAlignment="1"/>
    <xf numFmtId="179" fontId="8" fillId="0" borderId="1" xfId="27" applyNumberFormat="1" applyFill="1" applyBorder="1" applyAlignment="1">
      <alignment horizontal="left" vertical="center" wrapText="1"/>
    </xf>
    <xf numFmtId="179" fontId="10" fillId="0" borderId="1" xfId="0" applyNumberFormat="1" applyFont="1" applyFill="1" applyBorder="1" applyAlignment="1"/>
    <xf numFmtId="179" fontId="11" fillId="2" borderId="0" xfId="24" applyNumberFormat="1" applyFont="1" applyFill="1" applyAlignment="1">
      <alignment horizontal="center" vertical="center"/>
    </xf>
    <xf numFmtId="179" fontId="4" fillId="2" borderId="1" xfId="25" applyNumberFormat="1" applyFont="1" applyFill="1" applyBorder="1" applyAlignment="1">
      <alignment horizontal="center" vertical="center"/>
    </xf>
    <xf numFmtId="179" fontId="21" fillId="2" borderId="1" xfId="0" applyNumberFormat="1" applyFont="1" applyFill="1" applyBorder="1" applyAlignment="1" applyProtection="1">
      <alignment vertical="center"/>
    </xf>
    <xf numFmtId="179" fontId="11" fillId="2" borderId="1" xfId="26" applyNumberFormat="1" applyFont="1" applyFill="1" applyBorder="1" applyAlignment="1">
      <alignment horizontal="right" vertical="center"/>
    </xf>
    <xf numFmtId="179" fontId="11" fillId="2" borderId="4" xfId="26" applyNumberFormat="1" applyFont="1" applyFill="1" applyBorder="1" applyAlignment="1">
      <alignment horizontal="right" vertical="center"/>
    </xf>
    <xf numFmtId="179" fontId="8" fillId="2" borderId="4" xfId="24" applyNumberFormat="1" applyFont="1" applyFill="1" applyBorder="1" applyAlignment="1">
      <alignment horizontal="right" vertical="center"/>
    </xf>
    <xf numFmtId="179" fontId="8" fillId="2" borderId="1" xfId="24" applyNumberFormat="1" applyFont="1" applyFill="1" applyBorder="1" applyAlignment="1">
      <alignment horizontal="right" vertical="center"/>
    </xf>
    <xf numFmtId="179" fontId="8" fillId="0" borderId="0" xfId="24" applyNumberFormat="1" applyFill="1" applyAlignment="1">
      <alignment horizontal="center" vertical="center"/>
    </xf>
    <xf numFmtId="179" fontId="16" fillId="2" borderId="0" xfId="24" applyNumberFormat="1" applyFont="1" applyFill="1" applyBorder="1" applyAlignment="1">
      <alignment horizontal="right" vertical="center"/>
    </xf>
    <xf numFmtId="186" fontId="52" fillId="3" borderId="0" xfId="31" quotePrefix="1" applyNumberFormat="1" applyFont="1" applyFill="1" applyAlignment="1" applyProtection="1">
      <alignment horizontal="center" vertical="center"/>
    </xf>
    <xf numFmtId="186" fontId="26" fillId="0" borderId="5" xfId="31" applyNumberFormat="1" applyFont="1" applyBorder="1" applyAlignment="1">
      <alignment horizontal="left" vertical="center" wrapText="1"/>
    </xf>
    <xf numFmtId="186" fontId="26" fillId="0" borderId="5" xfId="31" applyNumberFormat="1" applyFont="1" applyBorder="1" applyAlignment="1">
      <alignment horizontal="left"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8" fillId="2" borderId="5" xfId="4" applyFont="1" applyFill="1" applyBorder="1" applyAlignment="1">
      <alignment horizontal="left" vertical="center" wrapText="1"/>
    </xf>
    <xf numFmtId="0" fontId="38" fillId="0" borderId="0" xfId="4" applyFont="1" applyFill="1" applyAlignment="1">
      <alignment horizontal="center" vertical="center"/>
    </xf>
    <xf numFmtId="0" fontId="8" fillId="0" borderId="2" xfId="4" applyFill="1" applyBorder="1" applyAlignment="1">
      <alignment horizontal="right" vertical="center"/>
    </xf>
    <xf numFmtId="0" fontId="16" fillId="0" borderId="5" xfId="4" applyFont="1" applyFill="1" applyBorder="1" applyAlignment="1">
      <alignment vertical="center" wrapText="1"/>
    </xf>
    <xf numFmtId="0" fontId="26" fillId="2" borderId="5" xfId="4" applyFont="1" applyFill="1" applyBorder="1" applyAlignment="1">
      <alignment horizontal="left" vertical="center" wrapText="1"/>
    </xf>
    <xf numFmtId="0" fontId="26" fillId="0" borderId="0" xfId="4" applyFont="1" applyFill="1" applyBorder="1" applyAlignment="1">
      <alignment horizontal="center" vertical="center"/>
    </xf>
    <xf numFmtId="0" fontId="8" fillId="2" borderId="5" xfId="4" applyFill="1" applyBorder="1" applyAlignment="1">
      <alignment horizontal="left" vertical="center" wrapText="1"/>
    </xf>
    <xf numFmtId="0" fontId="39" fillId="2" borderId="0" xfId="4" applyFont="1" applyFill="1" applyAlignment="1">
      <alignment horizontal="left" vertical="center"/>
    </xf>
    <xf numFmtId="0" fontId="38" fillId="2" borderId="0" xfId="4" applyFont="1" applyFill="1" applyAlignment="1">
      <alignment horizontal="center" vertical="center"/>
    </xf>
    <xf numFmtId="0" fontId="8" fillId="2" borderId="2" xfId="4" applyFill="1" applyBorder="1" applyAlignment="1">
      <alignment horizontal="center" vertical="center"/>
    </xf>
    <xf numFmtId="0" fontId="75" fillId="0" borderId="0" xfId="4" applyFont="1" applyFill="1" applyAlignment="1">
      <alignment horizontal="left" vertical="center"/>
    </xf>
    <xf numFmtId="0" fontId="42" fillId="0" borderId="0" xfId="4" applyFont="1" applyFill="1" applyAlignment="1">
      <alignment horizontal="center" vertical="center"/>
    </xf>
    <xf numFmtId="0" fontId="26" fillId="0" borderId="0" xfId="4" applyFont="1" applyFill="1" applyAlignment="1">
      <alignment horizontal="left" vertical="center" wrapText="1"/>
    </xf>
    <xf numFmtId="0" fontId="8" fillId="2" borderId="0" xfId="24" applyFill="1" applyAlignment="1">
      <alignment horizontal="left" vertical="center" wrapText="1"/>
    </xf>
    <xf numFmtId="0" fontId="16" fillId="2" borderId="2" xfId="24" applyFont="1" applyFill="1" applyBorder="1" applyAlignment="1">
      <alignment horizontal="right" vertical="center"/>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8" fillId="2" borderId="0" xfId="24" applyFont="1" applyFill="1" applyAlignment="1">
      <alignment horizontal="left" vertical="center" wrapText="1"/>
    </xf>
    <xf numFmtId="0" fontId="8" fillId="0" borderId="2" xfId="4" applyBorder="1" applyAlignment="1">
      <alignment horizontal="right" vertical="center"/>
    </xf>
    <xf numFmtId="0" fontId="8" fillId="0" borderId="5" xfId="29" applyFont="1" applyFill="1" applyBorder="1" applyAlignment="1">
      <alignment horizontal="left" vertical="center" wrapText="1"/>
    </xf>
    <xf numFmtId="0" fontId="27" fillId="0" borderId="2" xfId="17" applyFill="1" applyBorder="1" applyAlignment="1">
      <alignment horizontal="right" vertical="center"/>
    </xf>
    <xf numFmtId="0" fontId="18" fillId="0" borderId="5" xfId="17" applyFont="1" applyFill="1" applyBorder="1" applyAlignment="1">
      <alignment horizontal="left" vertical="center" wrapText="1"/>
    </xf>
    <xf numFmtId="0" fontId="18" fillId="0" borderId="0" xfId="17" applyFont="1" applyFill="1" applyAlignment="1">
      <alignment horizontal="left" vertical="center" wrapText="1"/>
    </xf>
    <xf numFmtId="0" fontId="8" fillId="0" borderId="0" xfId="17" applyFont="1" applyFill="1" applyAlignment="1">
      <alignment horizontal="left" vertical="center" wrapText="1"/>
    </xf>
    <xf numFmtId="0" fontId="31" fillId="2" borderId="1" xfId="17" applyFont="1" applyFill="1" applyBorder="1" applyAlignment="1">
      <alignment horizontal="center" vertical="center" wrapText="1"/>
    </xf>
    <xf numFmtId="179" fontId="4" fillId="2" borderId="1" xfId="17" applyNumberFormat="1" applyFont="1" applyFill="1" applyBorder="1" applyAlignment="1">
      <alignment horizontal="center" vertical="center" wrapText="1"/>
    </xf>
    <xf numFmtId="179" fontId="31" fillId="2" borderId="1" xfId="17" applyNumberFormat="1" applyFont="1" applyFill="1" applyBorder="1" applyAlignment="1">
      <alignment horizontal="center" vertical="center" wrapText="1"/>
    </xf>
    <xf numFmtId="0" fontId="27" fillId="2" borderId="2" xfId="17" applyFill="1" applyBorder="1" applyAlignment="1">
      <alignment horizontal="center" vertical="center"/>
    </xf>
    <xf numFmtId="0" fontId="5" fillId="0" borderId="0" xfId="17" applyFont="1" applyFill="1" applyBorder="1" applyAlignment="1">
      <alignment horizontal="center" vertical="center"/>
    </xf>
    <xf numFmtId="0" fontId="32" fillId="0" borderId="0" xfId="17" applyFont="1" applyFill="1" applyBorder="1" applyAlignment="1">
      <alignment horizontal="center" vertical="center"/>
    </xf>
    <xf numFmtId="0" fontId="5" fillId="0" borderId="0" xfId="0" applyFont="1" applyFill="1" applyBorder="1" applyAlignment="1">
      <alignment horizontal="center" vertical="center"/>
    </xf>
    <xf numFmtId="0" fontId="8" fillId="2" borderId="5" xfId="17" applyFont="1" applyFill="1" applyBorder="1" applyAlignment="1">
      <alignment horizontal="left" vertical="center" wrapText="1"/>
    </xf>
    <xf numFmtId="0" fontId="8" fillId="0" borderId="2" xfId="4" applyFill="1" applyBorder="1" applyAlignment="1">
      <alignment horizontal="center" vertical="center"/>
    </xf>
    <xf numFmtId="0" fontId="8" fillId="2" borderId="0" xfId="29" applyFont="1" applyFill="1" applyAlignment="1">
      <alignment horizontal="left" vertical="center" wrapText="1"/>
    </xf>
    <xf numFmtId="0" fontId="8" fillId="2" borderId="5" xfId="29" applyFont="1" applyFill="1" applyBorder="1" applyAlignment="1">
      <alignment horizontal="left" vertical="center" wrapText="1"/>
    </xf>
    <xf numFmtId="14" fontId="4" fillId="0" borderId="4" xfId="1" applyNumberFormat="1" applyFont="1" applyFill="1" applyBorder="1" applyAlignment="1" applyProtection="1">
      <alignment horizontal="center" vertical="center"/>
      <protection locked="0"/>
    </xf>
    <xf numFmtId="14" fontId="4" fillId="0" borderId="16" xfId="1" applyNumberFormat="1" applyFont="1" applyFill="1" applyBorder="1" applyAlignment="1" applyProtection="1">
      <alignment horizontal="center" vertical="center"/>
      <protection locked="0"/>
    </xf>
    <xf numFmtId="179" fontId="36" fillId="0" borderId="4" xfId="1" applyNumberFormat="1" applyFont="1" applyFill="1" applyBorder="1" applyAlignment="1" applyProtection="1">
      <alignment horizontal="center" vertical="center" wrapText="1"/>
      <protection locked="0"/>
    </xf>
    <xf numFmtId="179" fontId="36" fillId="0" borderId="16" xfId="1" applyNumberFormat="1" applyFont="1" applyFill="1" applyBorder="1" applyAlignment="1" applyProtection="1">
      <alignment horizontal="center" vertical="center" wrapText="1"/>
      <protection locked="0"/>
    </xf>
    <xf numFmtId="0" fontId="8" fillId="2" borderId="5" xfId="27" applyFill="1" applyBorder="1" applyAlignment="1">
      <alignment horizontal="left" vertical="center" wrapText="1"/>
    </xf>
    <xf numFmtId="0" fontId="8" fillId="0" borderId="0" xfId="27" applyFill="1" applyAlignment="1">
      <alignment horizontal="left" vertical="center" wrapText="1"/>
    </xf>
    <xf numFmtId="0" fontId="8" fillId="2" borderId="0" xfId="27" applyFill="1" applyAlignment="1">
      <alignment horizontal="left" vertical="center" wrapText="1"/>
    </xf>
    <xf numFmtId="0" fontId="54" fillId="0" borderId="0" xfId="67" applyFont="1" applyBorder="1" applyAlignment="1">
      <alignment horizontal="center" vertical="center" wrapText="1"/>
    </xf>
    <xf numFmtId="0" fontId="78" fillId="0" borderId="0" xfId="67" applyFont="1" applyBorder="1" applyAlignment="1">
      <alignment horizontal="right" vertical="center" wrapText="1"/>
    </xf>
    <xf numFmtId="0" fontId="78" fillId="0" borderId="0" xfId="67" applyFont="1" applyBorder="1" applyAlignment="1">
      <alignment vertical="center" wrapText="1"/>
    </xf>
    <xf numFmtId="0" fontId="78" fillId="0" borderId="0" xfId="65" applyFont="1" applyBorder="1" applyAlignment="1">
      <alignment vertical="center" wrapText="1"/>
    </xf>
    <xf numFmtId="0" fontId="54" fillId="0" borderId="0" xfId="65" applyFont="1" applyBorder="1" applyAlignment="1">
      <alignment horizontal="center" vertical="center" wrapText="1"/>
    </xf>
    <xf numFmtId="0" fontId="79" fillId="0" borderId="1" xfId="65" applyFont="1" applyBorder="1" applyAlignment="1">
      <alignment horizontal="center" vertical="center" wrapText="1"/>
    </xf>
    <xf numFmtId="0" fontId="78" fillId="0" borderId="15" xfId="65" applyFont="1" applyBorder="1" applyAlignment="1">
      <alignment vertical="center" wrapText="1"/>
    </xf>
    <xf numFmtId="0" fontId="78" fillId="0" borderId="0" xfId="66" applyFont="1" applyBorder="1" applyAlignment="1">
      <alignment horizontal="right" vertical="center" wrapText="1"/>
    </xf>
    <xf numFmtId="0" fontId="78" fillId="0" borderId="0" xfId="66" applyFont="1" applyBorder="1" applyAlignment="1">
      <alignment vertical="center" wrapText="1"/>
    </xf>
    <xf numFmtId="0" fontId="54" fillId="0" borderId="0" xfId="66" applyFont="1" applyBorder="1" applyAlignment="1">
      <alignment horizontal="center" vertical="center" wrapText="1"/>
    </xf>
    <xf numFmtId="0" fontId="98" fillId="0" borderId="0" xfId="0" applyFont="1" applyAlignment="1">
      <alignment horizontal="justify" vertical="center"/>
    </xf>
    <xf numFmtId="0" fontId="99" fillId="0" borderId="0" xfId="0" applyFont="1" applyAlignment="1">
      <alignment horizontal="justify" vertical="center"/>
    </xf>
  </cellXfs>
  <cellStyles count="68">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4"/>
  <sheetViews>
    <sheetView tabSelected="1" topLeftCell="A25" workbookViewId="0">
      <selection activeCell="A32" sqref="A32"/>
    </sheetView>
  </sheetViews>
  <sheetFormatPr defaultRowHeight="14.4"/>
  <cols>
    <col min="1" max="1" width="87.88671875" customWidth="1"/>
  </cols>
  <sheetData>
    <row r="1" spans="1:1" ht="32.4" customHeight="1">
      <c r="A1" s="332" t="s">
        <v>1765</v>
      </c>
    </row>
    <row r="2" spans="1:1" ht="9.6" customHeight="1"/>
    <row r="3" spans="1:1" ht="30" customHeight="1">
      <c r="A3" s="517" t="s">
        <v>1766</v>
      </c>
    </row>
    <row r="4" spans="1:1" ht="28.8" customHeight="1">
      <c r="A4" s="518" t="s">
        <v>1768</v>
      </c>
    </row>
    <row r="5" spans="1:1" ht="28.8" customHeight="1">
      <c r="A5" s="518" t="s">
        <v>1769</v>
      </c>
    </row>
    <row r="6" spans="1:1" ht="28.8" customHeight="1">
      <c r="A6" s="518" t="s">
        <v>1770</v>
      </c>
    </row>
    <row r="7" spans="1:1" ht="28.8" customHeight="1">
      <c r="A7" s="518" t="s">
        <v>1771</v>
      </c>
    </row>
    <row r="8" spans="1:1" ht="28.8" customHeight="1">
      <c r="A8" s="518" t="s">
        <v>1772</v>
      </c>
    </row>
    <row r="9" spans="1:1" ht="28.8" customHeight="1">
      <c r="A9" s="518" t="s">
        <v>1773</v>
      </c>
    </row>
    <row r="10" spans="1:1" ht="28.8" customHeight="1">
      <c r="A10" s="518" t="s">
        <v>1774</v>
      </c>
    </row>
    <row r="11" spans="1:1" ht="28.8" customHeight="1">
      <c r="A11" s="518" t="s">
        <v>1775</v>
      </c>
    </row>
    <row r="12" spans="1:1" ht="28.8" customHeight="1">
      <c r="A12" s="518" t="s">
        <v>1776</v>
      </c>
    </row>
    <row r="13" spans="1:1" ht="28.8" customHeight="1">
      <c r="A13" s="518" t="s">
        <v>1777</v>
      </c>
    </row>
    <row r="14" spans="1:1" ht="28.8" customHeight="1">
      <c r="A14" s="518" t="s">
        <v>1778</v>
      </c>
    </row>
    <row r="15" spans="1:1" ht="28.8" customHeight="1">
      <c r="A15" s="518" t="s">
        <v>1779</v>
      </c>
    </row>
    <row r="16" spans="1:1" ht="28.2" customHeight="1">
      <c r="A16" s="517" t="s">
        <v>1767</v>
      </c>
    </row>
    <row r="17" spans="1:1" ht="24.6" customHeight="1">
      <c r="A17" s="518" t="s">
        <v>1780</v>
      </c>
    </row>
    <row r="18" spans="1:1" ht="24.6" customHeight="1">
      <c r="A18" s="518" t="s">
        <v>1781</v>
      </c>
    </row>
    <row r="19" spans="1:1" ht="42" customHeight="1">
      <c r="A19" s="518" t="s">
        <v>1796</v>
      </c>
    </row>
    <row r="20" spans="1:1" ht="27.6" customHeight="1">
      <c r="A20" s="518" t="s">
        <v>1797</v>
      </c>
    </row>
    <row r="21" spans="1:1" ht="27.6" customHeight="1">
      <c r="A21" s="518" t="s">
        <v>1782</v>
      </c>
    </row>
    <row r="22" spans="1:1" ht="27.6" customHeight="1">
      <c r="A22" s="518" t="s">
        <v>1783</v>
      </c>
    </row>
    <row r="23" spans="1:1" ht="27.6" customHeight="1">
      <c r="A23" s="518" t="s">
        <v>1784</v>
      </c>
    </row>
    <row r="24" spans="1:1" ht="27.6" customHeight="1">
      <c r="A24" s="518" t="s">
        <v>1785</v>
      </c>
    </row>
    <row r="25" spans="1:1" ht="27.6" customHeight="1">
      <c r="A25" s="518" t="s">
        <v>1786</v>
      </c>
    </row>
    <row r="26" spans="1:1" ht="27.6" customHeight="1">
      <c r="A26" s="518" t="s">
        <v>1787</v>
      </c>
    </row>
    <row r="27" spans="1:1" ht="27.6" customHeight="1">
      <c r="A27" s="518" t="s">
        <v>1788</v>
      </c>
    </row>
    <row r="28" spans="1:1" ht="27.6" customHeight="1">
      <c r="A28" s="518" t="s">
        <v>1789</v>
      </c>
    </row>
    <row r="29" spans="1:1" ht="27.6" customHeight="1">
      <c r="A29" s="518" t="s">
        <v>1790</v>
      </c>
    </row>
    <row r="30" spans="1:1" ht="27.6" customHeight="1">
      <c r="A30" s="518" t="s">
        <v>1791</v>
      </c>
    </row>
    <row r="31" spans="1:1" ht="27.6" customHeight="1">
      <c r="A31" s="518" t="s">
        <v>1792</v>
      </c>
    </row>
    <row r="32" spans="1:1" ht="27.6" customHeight="1">
      <c r="A32" s="518" t="s">
        <v>1793</v>
      </c>
    </row>
    <row r="33" spans="1:1" ht="27.6" customHeight="1">
      <c r="A33" s="518" t="s">
        <v>1794</v>
      </c>
    </row>
    <row r="34" spans="1:1" ht="27.6" customHeight="1">
      <c r="A34" s="518" t="s">
        <v>1795</v>
      </c>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FF00"/>
  </sheetPr>
  <dimension ref="A1:D56"/>
  <sheetViews>
    <sheetView zoomScaleSheetLayoutView="130" workbookViewId="0">
      <selection activeCell="E13" sqref="E13"/>
    </sheetView>
  </sheetViews>
  <sheetFormatPr defaultColWidth="9" defaultRowHeight="15.6"/>
  <cols>
    <col min="1" max="1" width="62.6640625" style="74" customWidth="1"/>
    <col min="2" max="2" width="29.77734375" style="74" customWidth="1"/>
    <col min="3" max="3" width="11.6640625" style="72" customWidth="1"/>
    <col min="4" max="16384" width="9" style="72"/>
  </cols>
  <sheetData>
    <row r="1" spans="1:3" ht="18" customHeight="1">
      <c r="A1" s="475" t="s">
        <v>1524</v>
      </c>
      <c r="B1" s="475"/>
    </row>
    <row r="2" spans="1:3" ht="24">
      <c r="A2" s="476" t="s">
        <v>1525</v>
      </c>
      <c r="B2" s="476"/>
    </row>
    <row r="3" spans="1:3" ht="20.25" customHeight="1">
      <c r="A3" s="94"/>
      <c r="B3" s="374" t="s">
        <v>989</v>
      </c>
    </row>
    <row r="4" spans="1:3" ht="22.2" customHeight="1">
      <c r="A4" s="31" t="s">
        <v>992</v>
      </c>
      <c r="B4" s="392" t="s">
        <v>991</v>
      </c>
    </row>
    <row r="5" spans="1:3" ht="22.2" customHeight="1">
      <c r="A5" s="36" t="s">
        <v>2</v>
      </c>
      <c r="B5" s="393">
        <v>249437</v>
      </c>
    </row>
    <row r="6" spans="1:3" s="303" customFormat="1" ht="22.2" customHeight="1">
      <c r="A6" s="302" t="s">
        <v>1757</v>
      </c>
      <c r="B6" s="393">
        <v>86</v>
      </c>
    </row>
    <row r="7" spans="1:3" s="303" customFormat="1" ht="22.2" customHeight="1">
      <c r="A7" s="302" t="s">
        <v>1526</v>
      </c>
      <c r="B7" s="393">
        <v>86</v>
      </c>
    </row>
    <row r="8" spans="1:3" ht="22.2" customHeight="1">
      <c r="A8" s="59" t="s">
        <v>1527</v>
      </c>
      <c r="B8" s="394">
        <v>86</v>
      </c>
      <c r="C8" s="73"/>
    </row>
    <row r="9" spans="1:3" s="303" customFormat="1" ht="22.2" customHeight="1">
      <c r="A9" s="302" t="s">
        <v>1758</v>
      </c>
      <c r="B9" s="393">
        <v>2130</v>
      </c>
      <c r="C9" s="304"/>
    </row>
    <row r="10" spans="1:3" s="303" customFormat="1" ht="22.2" customHeight="1">
      <c r="A10" s="302" t="s">
        <v>1528</v>
      </c>
      <c r="B10" s="393">
        <v>1929</v>
      </c>
    </row>
    <row r="11" spans="1:3" ht="22.2" customHeight="1">
      <c r="A11" s="59" t="s">
        <v>1529</v>
      </c>
      <c r="B11" s="394">
        <v>1226</v>
      </c>
    </row>
    <row r="12" spans="1:3" ht="22.2" customHeight="1">
      <c r="A12" s="59" t="s">
        <v>1530</v>
      </c>
      <c r="B12" s="394">
        <v>703</v>
      </c>
      <c r="C12" s="73"/>
    </row>
    <row r="13" spans="1:3" ht="22.2" customHeight="1">
      <c r="A13" s="59" t="s">
        <v>1531</v>
      </c>
      <c r="B13" s="394">
        <v>201</v>
      </c>
    </row>
    <row r="14" spans="1:3" ht="22.2" customHeight="1">
      <c r="A14" s="59" t="s">
        <v>1530</v>
      </c>
      <c r="B14" s="394">
        <v>201</v>
      </c>
    </row>
    <row r="15" spans="1:3" s="303" customFormat="1" ht="22.2" customHeight="1">
      <c r="A15" s="302" t="s">
        <v>1759</v>
      </c>
      <c r="B15" s="393">
        <v>227261</v>
      </c>
    </row>
    <row r="16" spans="1:3" s="303" customFormat="1" ht="22.2" customHeight="1">
      <c r="A16" s="302" t="s">
        <v>1532</v>
      </c>
      <c r="B16" s="393">
        <v>199842</v>
      </c>
    </row>
    <row r="17" spans="1:4" ht="22.2" customHeight="1">
      <c r="A17" s="59" t="s">
        <v>1533</v>
      </c>
      <c r="B17" s="394">
        <v>172728</v>
      </c>
    </row>
    <row r="18" spans="1:4" ht="22.2" customHeight="1">
      <c r="A18" s="59" t="s">
        <v>1534</v>
      </c>
      <c r="B18" s="394">
        <v>7979</v>
      </c>
    </row>
    <row r="19" spans="1:4" ht="22.2" customHeight="1">
      <c r="A19" s="59" t="s">
        <v>1535</v>
      </c>
      <c r="B19" s="394">
        <v>150</v>
      </c>
    </row>
    <row r="20" spans="1:4" ht="22.2" customHeight="1">
      <c r="A20" s="59" t="s">
        <v>1536</v>
      </c>
      <c r="B20" s="394">
        <v>6</v>
      </c>
    </row>
    <row r="21" spans="1:4" ht="22.2" customHeight="1">
      <c r="A21" s="59" t="s">
        <v>1537</v>
      </c>
      <c r="B21" s="394">
        <v>12850</v>
      </c>
    </row>
    <row r="22" spans="1:4" ht="22.2" customHeight="1">
      <c r="A22" s="59" t="s">
        <v>1538</v>
      </c>
      <c r="B22" s="394">
        <v>6129</v>
      </c>
    </row>
    <row r="23" spans="1:4" s="303" customFormat="1" ht="22.2" customHeight="1">
      <c r="A23" s="302" t="s">
        <v>1539</v>
      </c>
      <c r="B23" s="393">
        <v>10699</v>
      </c>
      <c r="D23" s="305"/>
    </row>
    <row r="24" spans="1:4" ht="22.2" customHeight="1">
      <c r="A24" s="59" t="s">
        <v>1540</v>
      </c>
      <c r="B24" s="394">
        <v>10699</v>
      </c>
    </row>
    <row r="25" spans="1:4" s="303" customFormat="1" ht="22.2" customHeight="1">
      <c r="A25" s="302" t="s">
        <v>1541</v>
      </c>
      <c r="B25" s="393">
        <v>1332</v>
      </c>
    </row>
    <row r="26" spans="1:4" s="303" customFormat="1" ht="22.2" customHeight="1">
      <c r="A26" s="302" t="s">
        <v>1542</v>
      </c>
      <c r="B26" s="393">
        <v>2838</v>
      </c>
    </row>
    <row r="27" spans="1:4" ht="22.2" customHeight="1">
      <c r="A27" s="59" t="s">
        <v>1543</v>
      </c>
      <c r="B27" s="394">
        <v>2838</v>
      </c>
    </row>
    <row r="28" spans="1:4" s="303" customFormat="1" ht="22.2" customHeight="1">
      <c r="A28" s="302" t="s">
        <v>1544</v>
      </c>
      <c r="B28" s="393">
        <v>550</v>
      </c>
    </row>
    <row r="29" spans="1:4" ht="22.2" customHeight="1">
      <c r="A29" s="59" t="s">
        <v>1545</v>
      </c>
      <c r="B29" s="394">
        <v>550</v>
      </c>
    </row>
    <row r="30" spans="1:4" s="303" customFormat="1" ht="22.2" customHeight="1">
      <c r="A30" s="302" t="s">
        <v>1546</v>
      </c>
      <c r="B30" s="393">
        <v>12000</v>
      </c>
    </row>
    <row r="31" spans="1:4" ht="22.2" customHeight="1">
      <c r="A31" s="59" t="s">
        <v>1533</v>
      </c>
      <c r="B31" s="394">
        <v>12000</v>
      </c>
    </row>
    <row r="32" spans="1:4" s="303" customFormat="1" ht="22.2" customHeight="1">
      <c r="A32" s="302" t="s">
        <v>1760</v>
      </c>
      <c r="B32" s="393">
        <v>972</v>
      </c>
    </row>
    <row r="33" spans="1:2" s="303" customFormat="1" ht="22.2" customHeight="1">
      <c r="A33" s="302" t="s">
        <v>1547</v>
      </c>
      <c r="B33" s="393">
        <v>58</v>
      </c>
    </row>
    <row r="34" spans="1:2" ht="22.2" customHeight="1">
      <c r="A34" s="59" t="s">
        <v>1530</v>
      </c>
      <c r="B34" s="394">
        <v>58</v>
      </c>
    </row>
    <row r="35" spans="1:2" s="303" customFormat="1" ht="22.2" customHeight="1">
      <c r="A35" s="302" t="s">
        <v>1548</v>
      </c>
      <c r="B35" s="393">
        <v>365</v>
      </c>
    </row>
    <row r="36" spans="1:2" ht="22.2" customHeight="1">
      <c r="A36" s="59" t="s">
        <v>1530</v>
      </c>
      <c r="B36" s="394">
        <v>362</v>
      </c>
    </row>
    <row r="37" spans="1:2" ht="22.2" customHeight="1">
      <c r="A37" s="59" t="s">
        <v>1549</v>
      </c>
      <c r="B37" s="394">
        <v>3</v>
      </c>
    </row>
    <row r="38" spans="1:2" s="303" customFormat="1" ht="22.2" customHeight="1">
      <c r="A38" s="302" t="s">
        <v>1550</v>
      </c>
      <c r="B38" s="393">
        <v>549</v>
      </c>
    </row>
    <row r="39" spans="1:2" ht="22.2" customHeight="1">
      <c r="A39" s="59" t="s">
        <v>1551</v>
      </c>
      <c r="B39" s="394">
        <v>549</v>
      </c>
    </row>
    <row r="40" spans="1:2" s="303" customFormat="1" ht="22.2" customHeight="1">
      <c r="A40" s="302" t="s">
        <v>1761</v>
      </c>
      <c r="B40" s="393">
        <v>1929</v>
      </c>
    </row>
    <row r="41" spans="1:2" s="303" customFormat="1" ht="22.2" customHeight="1">
      <c r="A41" s="302" t="s">
        <v>1552</v>
      </c>
      <c r="B41" s="393">
        <v>57</v>
      </c>
    </row>
    <row r="42" spans="1:2" ht="22.2" customHeight="1">
      <c r="A42" s="59" t="s">
        <v>1553</v>
      </c>
      <c r="B42" s="394">
        <v>18</v>
      </c>
    </row>
    <row r="43" spans="1:2" ht="22.2" customHeight="1">
      <c r="A43" s="59" t="s">
        <v>1554</v>
      </c>
      <c r="B43" s="394">
        <v>39</v>
      </c>
    </row>
    <row r="44" spans="1:2" s="303" customFormat="1" ht="22.2" customHeight="1">
      <c r="A44" s="302" t="s">
        <v>1555</v>
      </c>
      <c r="B44" s="393">
        <v>1872</v>
      </c>
    </row>
    <row r="45" spans="1:2" ht="22.2" customHeight="1">
      <c r="A45" s="59" t="s">
        <v>1556</v>
      </c>
      <c r="B45" s="394">
        <v>249</v>
      </c>
    </row>
    <row r="46" spans="1:2" ht="22.2" customHeight="1">
      <c r="A46" s="59" t="s">
        <v>1557</v>
      </c>
      <c r="B46" s="394">
        <v>1177</v>
      </c>
    </row>
    <row r="47" spans="1:2" ht="22.2" customHeight="1">
      <c r="A47" s="59" t="s">
        <v>1558</v>
      </c>
      <c r="B47" s="394">
        <v>204</v>
      </c>
    </row>
    <row r="48" spans="1:2" ht="22.2" customHeight="1">
      <c r="A48" s="59" t="s">
        <v>1559</v>
      </c>
      <c r="B48" s="394">
        <v>159</v>
      </c>
    </row>
    <row r="49" spans="1:2" ht="22.2" customHeight="1">
      <c r="A49" s="59" t="s">
        <v>1560</v>
      </c>
      <c r="B49" s="394">
        <v>83</v>
      </c>
    </row>
    <row r="50" spans="1:2" s="303" customFormat="1" ht="22.2" customHeight="1">
      <c r="A50" s="302" t="s">
        <v>1762</v>
      </c>
      <c r="B50" s="393">
        <v>17056</v>
      </c>
    </row>
    <row r="51" spans="1:2" s="303" customFormat="1" ht="22.2" customHeight="1">
      <c r="A51" s="302" t="s">
        <v>1561</v>
      </c>
      <c r="B51" s="393">
        <v>17056</v>
      </c>
    </row>
    <row r="52" spans="1:2" ht="22.2" customHeight="1">
      <c r="A52" s="59" t="s">
        <v>1562</v>
      </c>
      <c r="B52" s="394">
        <v>17056</v>
      </c>
    </row>
    <row r="53" spans="1:2" s="303" customFormat="1" ht="22.2" customHeight="1">
      <c r="A53" s="302" t="s">
        <v>1763</v>
      </c>
      <c r="B53" s="393">
        <v>3</v>
      </c>
    </row>
    <row r="54" spans="1:2" s="303" customFormat="1" ht="22.2" customHeight="1">
      <c r="A54" s="302" t="s">
        <v>1563</v>
      </c>
      <c r="B54" s="393">
        <v>3</v>
      </c>
    </row>
    <row r="55" spans="1:2" ht="22.2" customHeight="1">
      <c r="A55" s="59" t="s">
        <v>1564</v>
      </c>
      <c r="B55" s="394">
        <v>3</v>
      </c>
    </row>
    <row r="56" spans="1:2">
      <c r="A56" s="477" t="s">
        <v>1565</v>
      </c>
      <c r="B56" s="477"/>
    </row>
  </sheetData>
  <mergeCells count="3">
    <mergeCell ref="A1:B1"/>
    <mergeCell ref="A2:B2"/>
    <mergeCell ref="A56:B56"/>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17"/>
  <sheetViews>
    <sheetView showZeros="0" workbookViewId="0">
      <selection activeCell="C10" sqref="C10"/>
    </sheetView>
  </sheetViews>
  <sheetFormatPr defaultColWidth="9" defaultRowHeight="20.100000000000001" customHeight="1"/>
  <cols>
    <col min="1" max="1" width="39" style="8" customWidth="1"/>
    <col min="2" max="2" width="11.88671875" style="398" customWidth="1"/>
    <col min="3" max="3" width="51.109375" style="10" bestFit="1" customWidth="1"/>
    <col min="4" max="4" width="11.88671875" style="402" customWidth="1"/>
    <col min="5" max="5" width="13" style="11" customWidth="1"/>
    <col min="6" max="16384" width="9" style="11"/>
  </cols>
  <sheetData>
    <row r="1" spans="1:5" ht="20.100000000000001" customHeight="1">
      <c r="A1" s="464" t="s">
        <v>987</v>
      </c>
      <c r="B1" s="464"/>
      <c r="C1" s="464"/>
      <c r="D1" s="464"/>
    </row>
    <row r="2" spans="1:5" ht="29.25" customHeight="1">
      <c r="A2" s="466" t="s">
        <v>988</v>
      </c>
      <c r="B2" s="466"/>
      <c r="C2" s="466"/>
      <c r="D2" s="466"/>
    </row>
    <row r="3" spans="1:5" ht="11.25" customHeight="1">
      <c r="A3" s="71"/>
      <c r="B3" s="395"/>
      <c r="C3" s="71"/>
      <c r="D3" s="399"/>
    </row>
    <row r="4" spans="1:5" ht="20.100000000000001" customHeight="1">
      <c r="A4" s="474"/>
      <c r="B4" s="474"/>
      <c r="C4" s="474"/>
      <c r="D4" s="400" t="s">
        <v>989</v>
      </c>
    </row>
    <row r="5" spans="1:5" ht="24" customHeight="1">
      <c r="A5" s="144" t="s">
        <v>990</v>
      </c>
      <c r="B5" s="396" t="s">
        <v>991</v>
      </c>
      <c r="C5" s="144" t="s">
        <v>992</v>
      </c>
      <c r="D5" s="396" t="s">
        <v>991</v>
      </c>
    </row>
    <row r="6" spans="1:5" ht="24" customHeight="1">
      <c r="A6" s="145" t="s">
        <v>993</v>
      </c>
      <c r="B6" s="397">
        <f>SUM(B7:B12)</f>
        <v>57513.87</v>
      </c>
      <c r="C6" s="145" t="s">
        <v>1649</v>
      </c>
      <c r="D6" s="397">
        <f>SUM(D7:D9)</f>
        <v>49640</v>
      </c>
      <c r="E6" s="9"/>
    </row>
    <row r="7" spans="1:5" ht="24" customHeight="1">
      <c r="A7" s="146" t="s">
        <v>994</v>
      </c>
      <c r="B7" s="386">
        <v>3285.33</v>
      </c>
      <c r="C7" s="146" t="s">
        <v>1646</v>
      </c>
      <c r="D7" s="386">
        <v>47885</v>
      </c>
      <c r="E7" s="9"/>
    </row>
    <row r="8" spans="1:5" ht="21" customHeight="1">
      <c r="A8" s="146" t="s">
        <v>995</v>
      </c>
      <c r="B8" s="386">
        <v>15274</v>
      </c>
      <c r="C8" s="146" t="s">
        <v>1647</v>
      </c>
      <c r="D8" s="385">
        <v>1270</v>
      </c>
    </row>
    <row r="9" spans="1:5" ht="21" customHeight="1">
      <c r="A9" s="146" t="s">
        <v>996</v>
      </c>
      <c r="B9" s="386">
        <v>111.54</v>
      </c>
      <c r="C9" s="146" t="s">
        <v>1648</v>
      </c>
      <c r="D9" s="385">
        <v>485</v>
      </c>
    </row>
    <row r="10" spans="1:5" ht="21" customHeight="1">
      <c r="A10" s="146" t="s">
        <v>997</v>
      </c>
      <c r="B10" s="386">
        <v>36999</v>
      </c>
      <c r="C10" s="146"/>
      <c r="D10" s="385"/>
    </row>
    <row r="11" spans="1:5" ht="21" customHeight="1">
      <c r="A11" s="146" t="s">
        <v>998</v>
      </c>
      <c r="B11" s="386">
        <v>579</v>
      </c>
      <c r="C11" s="146"/>
      <c r="D11" s="385"/>
    </row>
    <row r="12" spans="1:5" ht="21" customHeight="1">
      <c r="A12" s="146" t="s">
        <v>999</v>
      </c>
      <c r="B12" s="386">
        <v>1265</v>
      </c>
      <c r="C12" s="146"/>
      <c r="D12" s="385"/>
    </row>
    <row r="13" spans="1:5" ht="20.100000000000001" customHeight="1">
      <c r="A13" s="11"/>
      <c r="C13" s="278"/>
      <c r="D13" s="401"/>
    </row>
    <row r="14" spans="1:5" ht="20.100000000000001" customHeight="1">
      <c r="A14" s="11"/>
    </row>
    <row r="15" spans="1:5" ht="20.100000000000001" customHeight="1">
      <c r="A15" s="11"/>
    </row>
    <row r="16" spans="1:5" ht="20.100000000000001" customHeight="1">
      <c r="A16" s="11"/>
    </row>
    <row r="17" spans="1:1" ht="20.100000000000001" customHeight="1">
      <c r="A17" s="11"/>
    </row>
  </sheetData>
  <mergeCells count="4">
    <mergeCell ref="A1:B1"/>
    <mergeCell ref="C1:D1"/>
    <mergeCell ref="A2:D2"/>
    <mergeCell ref="A4:C4"/>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FF00"/>
    <pageSetUpPr fitToPage="1"/>
  </sheetPr>
  <dimension ref="A1:Q28"/>
  <sheetViews>
    <sheetView showZeros="0" workbookViewId="0">
      <selection activeCell="J10" sqref="J10"/>
    </sheetView>
  </sheetViews>
  <sheetFormatPr defaultColWidth="12.77734375" defaultRowHeight="14.4"/>
  <cols>
    <col min="1" max="1" width="33" style="147" customWidth="1"/>
    <col min="2" max="2" width="11.44140625" style="147" hidden="1" customWidth="1"/>
    <col min="3" max="5" width="12.6640625" style="410" customWidth="1"/>
    <col min="6" max="6" width="17.109375" style="168" customWidth="1"/>
    <col min="7" max="7" width="10.88671875" style="168" customWidth="1"/>
    <col min="8" max="8" width="39.44140625" style="169" customWidth="1"/>
    <col min="9" max="9" width="10.77734375" style="169" hidden="1" customWidth="1"/>
    <col min="10" max="12" width="12.44140625" style="169" customWidth="1"/>
    <col min="13" max="13" width="12.44140625" style="170" customWidth="1"/>
    <col min="14" max="14" width="11.6640625" style="147" customWidth="1"/>
    <col min="15" max="260" width="9" style="147" customWidth="1"/>
    <col min="261" max="261" width="29.6640625" style="147" customWidth="1"/>
    <col min="262" max="262" width="12.77734375" style="147"/>
    <col min="263" max="263" width="29.77734375" style="147" customWidth="1"/>
    <col min="264" max="264" width="17" style="147" customWidth="1"/>
    <col min="265" max="265" width="37" style="147" customWidth="1"/>
    <col min="266" max="266" width="17.33203125" style="147" customWidth="1"/>
    <col min="267" max="516" width="9" style="147" customWidth="1"/>
    <col min="517" max="517" width="29.6640625" style="147" customWidth="1"/>
    <col min="518" max="518" width="12.77734375" style="147"/>
    <col min="519" max="519" width="29.77734375" style="147" customWidth="1"/>
    <col min="520" max="520" width="17" style="147" customWidth="1"/>
    <col min="521" max="521" width="37" style="147" customWidth="1"/>
    <col min="522" max="522" width="17.33203125" style="147" customWidth="1"/>
    <col min="523" max="772" width="9" style="147" customWidth="1"/>
    <col min="773" max="773" width="29.6640625" style="147" customWidth="1"/>
    <col min="774" max="774" width="12.77734375" style="147"/>
    <col min="775" max="775" width="29.77734375" style="147" customWidth="1"/>
    <col min="776" max="776" width="17" style="147" customWidth="1"/>
    <col min="777" max="777" width="37" style="147" customWidth="1"/>
    <col min="778" max="778" width="17.33203125" style="147" customWidth="1"/>
    <col min="779" max="1028" width="9" style="147" customWidth="1"/>
    <col min="1029" max="1029" width="29.6640625" style="147" customWidth="1"/>
    <col min="1030" max="1030" width="12.77734375" style="147"/>
    <col min="1031" max="1031" width="29.77734375" style="147" customWidth="1"/>
    <col min="1032" max="1032" width="17" style="147" customWidth="1"/>
    <col min="1033" max="1033" width="37" style="147" customWidth="1"/>
    <col min="1034" max="1034" width="17.33203125" style="147" customWidth="1"/>
    <col min="1035" max="1284" width="9" style="147" customWidth="1"/>
    <col min="1285" max="1285" width="29.6640625" style="147" customWidth="1"/>
    <col min="1286" max="1286" width="12.77734375" style="147"/>
    <col min="1287" max="1287" width="29.77734375" style="147" customWidth="1"/>
    <col min="1288" max="1288" width="17" style="147" customWidth="1"/>
    <col min="1289" max="1289" width="37" style="147" customWidth="1"/>
    <col min="1290" max="1290" width="17.33203125" style="147" customWidth="1"/>
    <col min="1291" max="1540" width="9" style="147" customWidth="1"/>
    <col min="1541" max="1541" width="29.6640625" style="147" customWidth="1"/>
    <col min="1542" max="1542" width="12.77734375" style="147"/>
    <col min="1543" max="1543" width="29.77734375" style="147" customWidth="1"/>
    <col min="1544" max="1544" width="17" style="147" customWidth="1"/>
    <col min="1545" max="1545" width="37" style="147" customWidth="1"/>
    <col min="1546" max="1546" width="17.33203125" style="147" customWidth="1"/>
    <col min="1547" max="1796" width="9" style="147" customWidth="1"/>
    <col min="1797" max="1797" width="29.6640625" style="147" customWidth="1"/>
    <col min="1798" max="1798" width="12.77734375" style="147"/>
    <col min="1799" max="1799" width="29.77734375" style="147" customWidth="1"/>
    <col min="1800" max="1800" width="17" style="147" customWidth="1"/>
    <col min="1801" max="1801" width="37" style="147" customWidth="1"/>
    <col min="1802" max="1802" width="17.33203125" style="147" customWidth="1"/>
    <col min="1803" max="2052" width="9" style="147" customWidth="1"/>
    <col min="2053" max="2053" width="29.6640625" style="147" customWidth="1"/>
    <col min="2054" max="2054" width="12.77734375" style="147"/>
    <col min="2055" max="2055" width="29.77734375" style="147" customWidth="1"/>
    <col min="2056" max="2056" width="17" style="147" customWidth="1"/>
    <col min="2057" max="2057" width="37" style="147" customWidth="1"/>
    <col min="2058" max="2058" width="17.33203125" style="147" customWidth="1"/>
    <col min="2059" max="2308" width="9" style="147" customWidth="1"/>
    <col min="2309" max="2309" width="29.6640625" style="147" customWidth="1"/>
    <col min="2310" max="2310" width="12.77734375" style="147"/>
    <col min="2311" max="2311" width="29.77734375" style="147" customWidth="1"/>
    <col min="2312" max="2312" width="17" style="147" customWidth="1"/>
    <col min="2313" max="2313" width="37" style="147" customWidth="1"/>
    <col min="2314" max="2314" width="17.33203125" style="147" customWidth="1"/>
    <col min="2315" max="2564" width="9" style="147" customWidth="1"/>
    <col min="2565" max="2565" width="29.6640625" style="147" customWidth="1"/>
    <col min="2566" max="2566" width="12.77734375" style="147"/>
    <col min="2567" max="2567" width="29.77734375" style="147" customWidth="1"/>
    <col min="2568" max="2568" width="17" style="147" customWidth="1"/>
    <col min="2569" max="2569" width="37" style="147" customWidth="1"/>
    <col min="2570" max="2570" width="17.33203125" style="147" customWidth="1"/>
    <col min="2571" max="2820" width="9" style="147" customWidth="1"/>
    <col min="2821" max="2821" width="29.6640625" style="147" customWidth="1"/>
    <col min="2822" max="2822" width="12.77734375" style="147"/>
    <col min="2823" max="2823" width="29.77734375" style="147" customWidth="1"/>
    <col min="2824" max="2824" width="17" style="147" customWidth="1"/>
    <col min="2825" max="2825" width="37" style="147" customWidth="1"/>
    <col min="2826" max="2826" width="17.33203125" style="147" customWidth="1"/>
    <col min="2827" max="3076" width="9" style="147" customWidth="1"/>
    <col min="3077" max="3077" width="29.6640625" style="147" customWidth="1"/>
    <col min="3078" max="3078" width="12.77734375" style="147"/>
    <col min="3079" max="3079" width="29.77734375" style="147" customWidth="1"/>
    <col min="3080" max="3080" width="17" style="147" customWidth="1"/>
    <col min="3081" max="3081" width="37" style="147" customWidth="1"/>
    <col min="3082" max="3082" width="17.33203125" style="147" customWidth="1"/>
    <col min="3083" max="3332" width="9" style="147" customWidth="1"/>
    <col min="3333" max="3333" width="29.6640625" style="147" customWidth="1"/>
    <col min="3334" max="3334" width="12.77734375" style="147"/>
    <col min="3335" max="3335" width="29.77734375" style="147" customWidth="1"/>
    <col min="3336" max="3336" width="17" style="147" customWidth="1"/>
    <col min="3337" max="3337" width="37" style="147" customWidth="1"/>
    <col min="3338" max="3338" width="17.33203125" style="147" customWidth="1"/>
    <col min="3339" max="3588" width="9" style="147" customWidth="1"/>
    <col min="3589" max="3589" width="29.6640625" style="147" customWidth="1"/>
    <col min="3590" max="3590" width="12.77734375" style="147"/>
    <col min="3591" max="3591" width="29.77734375" style="147" customWidth="1"/>
    <col min="3592" max="3592" width="17" style="147" customWidth="1"/>
    <col min="3593" max="3593" width="37" style="147" customWidth="1"/>
    <col min="3594" max="3594" width="17.33203125" style="147" customWidth="1"/>
    <col min="3595" max="3844" width="9" style="147" customWidth="1"/>
    <col min="3845" max="3845" width="29.6640625" style="147" customWidth="1"/>
    <col min="3846" max="3846" width="12.77734375" style="147"/>
    <col min="3847" max="3847" width="29.77734375" style="147" customWidth="1"/>
    <col min="3848" max="3848" width="17" style="147" customWidth="1"/>
    <col min="3849" max="3849" width="37" style="147" customWidth="1"/>
    <col min="3850" max="3850" width="17.33203125" style="147" customWidth="1"/>
    <col min="3851" max="4100" width="9" style="147" customWidth="1"/>
    <col min="4101" max="4101" width="29.6640625" style="147" customWidth="1"/>
    <col min="4102" max="4102" width="12.77734375" style="147"/>
    <col min="4103" max="4103" width="29.77734375" style="147" customWidth="1"/>
    <col min="4104" max="4104" width="17" style="147" customWidth="1"/>
    <col min="4105" max="4105" width="37" style="147" customWidth="1"/>
    <col min="4106" max="4106" width="17.33203125" style="147" customWidth="1"/>
    <col min="4107" max="4356" width="9" style="147" customWidth="1"/>
    <col min="4357" max="4357" width="29.6640625" style="147" customWidth="1"/>
    <col min="4358" max="4358" width="12.77734375" style="147"/>
    <col min="4359" max="4359" width="29.77734375" style="147" customWidth="1"/>
    <col min="4360" max="4360" width="17" style="147" customWidth="1"/>
    <col min="4361" max="4361" width="37" style="147" customWidth="1"/>
    <col min="4362" max="4362" width="17.33203125" style="147" customWidth="1"/>
    <col min="4363" max="4612" width="9" style="147" customWidth="1"/>
    <col min="4613" max="4613" width="29.6640625" style="147" customWidth="1"/>
    <col min="4614" max="4614" width="12.77734375" style="147"/>
    <col min="4615" max="4615" width="29.77734375" style="147" customWidth="1"/>
    <col min="4616" max="4616" width="17" style="147" customWidth="1"/>
    <col min="4617" max="4617" width="37" style="147" customWidth="1"/>
    <col min="4618" max="4618" width="17.33203125" style="147" customWidth="1"/>
    <col min="4619" max="4868" width="9" style="147" customWidth="1"/>
    <col min="4869" max="4869" width="29.6640625" style="147" customWidth="1"/>
    <col min="4870" max="4870" width="12.77734375" style="147"/>
    <col min="4871" max="4871" width="29.77734375" style="147" customWidth="1"/>
    <col min="4872" max="4872" width="17" style="147" customWidth="1"/>
    <col min="4873" max="4873" width="37" style="147" customWidth="1"/>
    <col min="4874" max="4874" width="17.33203125" style="147" customWidth="1"/>
    <col min="4875" max="5124" width="9" style="147" customWidth="1"/>
    <col min="5125" max="5125" width="29.6640625" style="147" customWidth="1"/>
    <col min="5126" max="5126" width="12.77734375" style="147"/>
    <col min="5127" max="5127" width="29.77734375" style="147" customWidth="1"/>
    <col min="5128" max="5128" width="17" style="147" customWidth="1"/>
    <col min="5129" max="5129" width="37" style="147" customWidth="1"/>
    <col min="5130" max="5130" width="17.33203125" style="147" customWidth="1"/>
    <col min="5131" max="5380" width="9" style="147" customWidth="1"/>
    <col min="5381" max="5381" width="29.6640625" style="147" customWidth="1"/>
    <col min="5382" max="5382" width="12.77734375" style="147"/>
    <col min="5383" max="5383" width="29.77734375" style="147" customWidth="1"/>
    <col min="5384" max="5384" width="17" style="147" customWidth="1"/>
    <col min="5385" max="5385" width="37" style="147" customWidth="1"/>
    <col min="5386" max="5386" width="17.33203125" style="147" customWidth="1"/>
    <col min="5387" max="5636" width="9" style="147" customWidth="1"/>
    <col min="5637" max="5637" width="29.6640625" style="147" customWidth="1"/>
    <col min="5638" max="5638" width="12.77734375" style="147"/>
    <col min="5639" max="5639" width="29.77734375" style="147" customWidth="1"/>
    <col min="5640" max="5640" width="17" style="147" customWidth="1"/>
    <col min="5641" max="5641" width="37" style="147" customWidth="1"/>
    <col min="5642" max="5642" width="17.33203125" style="147" customWidth="1"/>
    <col min="5643" max="5892" width="9" style="147" customWidth="1"/>
    <col min="5893" max="5893" width="29.6640625" style="147" customWidth="1"/>
    <col min="5894" max="5894" width="12.77734375" style="147"/>
    <col min="5895" max="5895" width="29.77734375" style="147" customWidth="1"/>
    <col min="5896" max="5896" width="17" style="147" customWidth="1"/>
    <col min="5897" max="5897" width="37" style="147" customWidth="1"/>
    <col min="5898" max="5898" width="17.33203125" style="147" customWidth="1"/>
    <col min="5899" max="6148" width="9" style="147" customWidth="1"/>
    <col min="6149" max="6149" width="29.6640625" style="147" customWidth="1"/>
    <col min="6150" max="6150" width="12.77734375" style="147"/>
    <col min="6151" max="6151" width="29.77734375" style="147" customWidth="1"/>
    <col min="6152" max="6152" width="17" style="147" customWidth="1"/>
    <col min="6153" max="6153" width="37" style="147" customWidth="1"/>
    <col min="6154" max="6154" width="17.33203125" style="147" customWidth="1"/>
    <col min="6155" max="6404" width="9" style="147" customWidth="1"/>
    <col min="6405" max="6405" width="29.6640625" style="147" customWidth="1"/>
    <col min="6406" max="6406" width="12.77734375" style="147"/>
    <col min="6407" max="6407" width="29.77734375" style="147" customWidth="1"/>
    <col min="6408" max="6408" width="17" style="147" customWidth="1"/>
    <col min="6409" max="6409" width="37" style="147" customWidth="1"/>
    <col min="6410" max="6410" width="17.33203125" style="147" customWidth="1"/>
    <col min="6411" max="6660" width="9" style="147" customWidth="1"/>
    <col min="6661" max="6661" width="29.6640625" style="147" customWidth="1"/>
    <col min="6662" max="6662" width="12.77734375" style="147"/>
    <col min="6663" max="6663" width="29.77734375" style="147" customWidth="1"/>
    <col min="6664" max="6664" width="17" style="147" customWidth="1"/>
    <col min="6665" max="6665" width="37" style="147" customWidth="1"/>
    <col min="6666" max="6666" width="17.33203125" style="147" customWidth="1"/>
    <col min="6667" max="6916" width="9" style="147" customWidth="1"/>
    <col min="6917" max="6917" width="29.6640625" style="147" customWidth="1"/>
    <col min="6918" max="6918" width="12.77734375" style="147"/>
    <col min="6919" max="6919" width="29.77734375" style="147" customWidth="1"/>
    <col min="6920" max="6920" width="17" style="147" customWidth="1"/>
    <col min="6921" max="6921" width="37" style="147" customWidth="1"/>
    <col min="6922" max="6922" width="17.33203125" style="147" customWidth="1"/>
    <col min="6923" max="7172" width="9" style="147" customWidth="1"/>
    <col min="7173" max="7173" width="29.6640625" style="147" customWidth="1"/>
    <col min="7174" max="7174" width="12.77734375" style="147"/>
    <col min="7175" max="7175" width="29.77734375" style="147" customWidth="1"/>
    <col min="7176" max="7176" width="17" style="147" customWidth="1"/>
    <col min="7177" max="7177" width="37" style="147" customWidth="1"/>
    <col min="7178" max="7178" width="17.33203125" style="147" customWidth="1"/>
    <col min="7179" max="7428" width="9" style="147" customWidth="1"/>
    <col min="7429" max="7429" width="29.6640625" style="147" customWidth="1"/>
    <col min="7430" max="7430" width="12.77734375" style="147"/>
    <col min="7431" max="7431" width="29.77734375" style="147" customWidth="1"/>
    <col min="7432" max="7432" width="17" style="147" customWidth="1"/>
    <col min="7433" max="7433" width="37" style="147" customWidth="1"/>
    <col min="7434" max="7434" width="17.33203125" style="147" customWidth="1"/>
    <col min="7435" max="7684" width="9" style="147" customWidth="1"/>
    <col min="7685" max="7685" width="29.6640625" style="147" customWidth="1"/>
    <col min="7686" max="7686" width="12.77734375" style="147"/>
    <col min="7687" max="7687" width="29.77734375" style="147" customWidth="1"/>
    <col min="7688" max="7688" width="17" style="147" customWidth="1"/>
    <col min="7689" max="7689" width="37" style="147" customWidth="1"/>
    <col min="7690" max="7690" width="17.33203125" style="147" customWidth="1"/>
    <col min="7691" max="7940" width="9" style="147" customWidth="1"/>
    <col min="7941" max="7941" width="29.6640625" style="147" customWidth="1"/>
    <col min="7942" max="7942" width="12.77734375" style="147"/>
    <col min="7943" max="7943" width="29.77734375" style="147" customWidth="1"/>
    <col min="7944" max="7944" width="17" style="147" customWidth="1"/>
    <col min="7945" max="7945" width="37" style="147" customWidth="1"/>
    <col min="7946" max="7946" width="17.33203125" style="147" customWidth="1"/>
    <col min="7947" max="8196" width="9" style="147" customWidth="1"/>
    <col min="8197" max="8197" width="29.6640625" style="147" customWidth="1"/>
    <col min="8198" max="8198" width="12.77734375" style="147"/>
    <col min="8199" max="8199" width="29.77734375" style="147" customWidth="1"/>
    <col min="8200" max="8200" width="17" style="147" customWidth="1"/>
    <col min="8201" max="8201" width="37" style="147" customWidth="1"/>
    <col min="8202" max="8202" width="17.33203125" style="147" customWidth="1"/>
    <col min="8203" max="8452" width="9" style="147" customWidth="1"/>
    <col min="8453" max="8453" width="29.6640625" style="147" customWidth="1"/>
    <col min="8454" max="8454" width="12.77734375" style="147"/>
    <col min="8455" max="8455" width="29.77734375" style="147" customWidth="1"/>
    <col min="8456" max="8456" width="17" style="147" customWidth="1"/>
    <col min="8457" max="8457" width="37" style="147" customWidth="1"/>
    <col min="8458" max="8458" width="17.33203125" style="147" customWidth="1"/>
    <col min="8459" max="8708" width="9" style="147" customWidth="1"/>
    <col min="8709" max="8709" width="29.6640625" style="147" customWidth="1"/>
    <col min="8710" max="8710" width="12.77734375" style="147"/>
    <col min="8711" max="8711" width="29.77734375" style="147" customWidth="1"/>
    <col min="8712" max="8712" width="17" style="147" customWidth="1"/>
    <col min="8713" max="8713" width="37" style="147" customWidth="1"/>
    <col min="8714" max="8714" width="17.33203125" style="147" customWidth="1"/>
    <col min="8715" max="8964" width="9" style="147" customWidth="1"/>
    <col min="8965" max="8965" width="29.6640625" style="147" customWidth="1"/>
    <col min="8966" max="8966" width="12.77734375" style="147"/>
    <col min="8967" max="8967" width="29.77734375" style="147" customWidth="1"/>
    <col min="8968" max="8968" width="17" style="147" customWidth="1"/>
    <col min="8969" max="8969" width="37" style="147" customWidth="1"/>
    <col min="8970" max="8970" width="17.33203125" style="147" customWidth="1"/>
    <col min="8971" max="9220" width="9" style="147" customWidth="1"/>
    <col min="9221" max="9221" width="29.6640625" style="147" customWidth="1"/>
    <col min="9222" max="9222" width="12.77734375" style="147"/>
    <col min="9223" max="9223" width="29.77734375" style="147" customWidth="1"/>
    <col min="9224" max="9224" width="17" style="147" customWidth="1"/>
    <col min="9225" max="9225" width="37" style="147" customWidth="1"/>
    <col min="9226" max="9226" width="17.33203125" style="147" customWidth="1"/>
    <col min="9227" max="9476" width="9" style="147" customWidth="1"/>
    <col min="9477" max="9477" width="29.6640625" style="147" customWidth="1"/>
    <col min="9478" max="9478" width="12.77734375" style="147"/>
    <col min="9479" max="9479" width="29.77734375" style="147" customWidth="1"/>
    <col min="9480" max="9480" width="17" style="147" customWidth="1"/>
    <col min="9481" max="9481" width="37" style="147" customWidth="1"/>
    <col min="9482" max="9482" width="17.33203125" style="147" customWidth="1"/>
    <col min="9483" max="9732" width="9" style="147" customWidth="1"/>
    <col min="9733" max="9733" width="29.6640625" style="147" customWidth="1"/>
    <col min="9734" max="9734" width="12.77734375" style="147"/>
    <col min="9735" max="9735" width="29.77734375" style="147" customWidth="1"/>
    <col min="9736" max="9736" width="17" style="147" customWidth="1"/>
    <col min="9737" max="9737" width="37" style="147" customWidth="1"/>
    <col min="9738" max="9738" width="17.33203125" style="147" customWidth="1"/>
    <col min="9739" max="9988" width="9" style="147" customWidth="1"/>
    <col min="9989" max="9989" width="29.6640625" style="147" customWidth="1"/>
    <col min="9990" max="9990" width="12.77734375" style="147"/>
    <col min="9991" max="9991" width="29.77734375" style="147" customWidth="1"/>
    <col min="9992" max="9992" width="17" style="147" customWidth="1"/>
    <col min="9993" max="9993" width="37" style="147" customWidth="1"/>
    <col min="9994" max="9994" width="17.33203125" style="147" customWidth="1"/>
    <col min="9995" max="10244" width="9" style="147" customWidth="1"/>
    <col min="10245" max="10245" width="29.6640625" style="147" customWidth="1"/>
    <col min="10246" max="10246" width="12.77734375" style="147"/>
    <col min="10247" max="10247" width="29.77734375" style="147" customWidth="1"/>
    <col min="10248" max="10248" width="17" style="147" customWidth="1"/>
    <col min="10249" max="10249" width="37" style="147" customWidth="1"/>
    <col min="10250" max="10250" width="17.33203125" style="147" customWidth="1"/>
    <col min="10251" max="10500" width="9" style="147" customWidth="1"/>
    <col min="10501" max="10501" width="29.6640625" style="147" customWidth="1"/>
    <col min="10502" max="10502" width="12.77734375" style="147"/>
    <col min="10503" max="10503" width="29.77734375" style="147" customWidth="1"/>
    <col min="10504" max="10504" width="17" style="147" customWidth="1"/>
    <col min="10505" max="10505" width="37" style="147" customWidth="1"/>
    <col min="10506" max="10506" width="17.33203125" style="147" customWidth="1"/>
    <col min="10507" max="10756" width="9" style="147" customWidth="1"/>
    <col min="10757" max="10757" width="29.6640625" style="147" customWidth="1"/>
    <col min="10758" max="10758" width="12.77734375" style="147"/>
    <col min="10759" max="10759" width="29.77734375" style="147" customWidth="1"/>
    <col min="10760" max="10760" width="17" style="147" customWidth="1"/>
    <col min="10761" max="10761" width="37" style="147" customWidth="1"/>
    <col min="10762" max="10762" width="17.33203125" style="147" customWidth="1"/>
    <col min="10763" max="11012" width="9" style="147" customWidth="1"/>
    <col min="11013" max="11013" width="29.6640625" style="147" customWidth="1"/>
    <col min="11014" max="11014" width="12.77734375" style="147"/>
    <col min="11015" max="11015" width="29.77734375" style="147" customWidth="1"/>
    <col min="11016" max="11016" width="17" style="147" customWidth="1"/>
    <col min="11017" max="11017" width="37" style="147" customWidth="1"/>
    <col min="11018" max="11018" width="17.33203125" style="147" customWidth="1"/>
    <col min="11019" max="11268" width="9" style="147" customWidth="1"/>
    <col min="11269" max="11269" width="29.6640625" style="147" customWidth="1"/>
    <col min="11270" max="11270" width="12.77734375" style="147"/>
    <col min="11271" max="11271" width="29.77734375" style="147" customWidth="1"/>
    <col min="11272" max="11272" width="17" style="147" customWidth="1"/>
    <col min="11273" max="11273" width="37" style="147" customWidth="1"/>
    <col min="11274" max="11274" width="17.33203125" style="147" customWidth="1"/>
    <col min="11275" max="11524" width="9" style="147" customWidth="1"/>
    <col min="11525" max="11525" width="29.6640625" style="147" customWidth="1"/>
    <col min="11526" max="11526" width="12.77734375" style="147"/>
    <col min="11527" max="11527" width="29.77734375" style="147" customWidth="1"/>
    <col min="11528" max="11528" width="17" style="147" customWidth="1"/>
    <col min="11529" max="11529" width="37" style="147" customWidth="1"/>
    <col min="11530" max="11530" width="17.33203125" style="147" customWidth="1"/>
    <col min="11531" max="11780" width="9" style="147" customWidth="1"/>
    <col min="11781" max="11781" width="29.6640625" style="147" customWidth="1"/>
    <col min="11782" max="11782" width="12.77734375" style="147"/>
    <col min="11783" max="11783" width="29.77734375" style="147" customWidth="1"/>
    <col min="11784" max="11784" width="17" style="147" customWidth="1"/>
    <col min="11785" max="11785" width="37" style="147" customWidth="1"/>
    <col min="11786" max="11786" width="17.33203125" style="147" customWidth="1"/>
    <col min="11787" max="12036" width="9" style="147" customWidth="1"/>
    <col min="12037" max="12037" width="29.6640625" style="147" customWidth="1"/>
    <col min="12038" max="12038" width="12.77734375" style="147"/>
    <col min="12039" max="12039" width="29.77734375" style="147" customWidth="1"/>
    <col min="12040" max="12040" width="17" style="147" customWidth="1"/>
    <col min="12041" max="12041" width="37" style="147" customWidth="1"/>
    <col min="12042" max="12042" width="17.33203125" style="147" customWidth="1"/>
    <col min="12043" max="12292" width="9" style="147" customWidth="1"/>
    <col min="12293" max="12293" width="29.6640625" style="147" customWidth="1"/>
    <col min="12294" max="12294" width="12.77734375" style="147"/>
    <col min="12295" max="12295" width="29.77734375" style="147" customWidth="1"/>
    <col min="12296" max="12296" width="17" style="147" customWidth="1"/>
    <col min="12297" max="12297" width="37" style="147" customWidth="1"/>
    <col min="12298" max="12298" width="17.33203125" style="147" customWidth="1"/>
    <col min="12299" max="12548" width="9" style="147" customWidth="1"/>
    <col min="12549" max="12549" width="29.6640625" style="147" customWidth="1"/>
    <col min="12550" max="12550" width="12.77734375" style="147"/>
    <col min="12551" max="12551" width="29.77734375" style="147" customWidth="1"/>
    <col min="12552" max="12552" width="17" style="147" customWidth="1"/>
    <col min="12553" max="12553" width="37" style="147" customWidth="1"/>
    <col min="12554" max="12554" width="17.33203125" style="147" customWidth="1"/>
    <col min="12555" max="12804" width="9" style="147" customWidth="1"/>
    <col min="12805" max="12805" width="29.6640625" style="147" customWidth="1"/>
    <col min="12806" max="12806" width="12.77734375" style="147"/>
    <col min="12807" max="12807" width="29.77734375" style="147" customWidth="1"/>
    <col min="12808" max="12808" width="17" style="147" customWidth="1"/>
    <col min="12809" max="12809" width="37" style="147" customWidth="1"/>
    <col min="12810" max="12810" width="17.33203125" style="147" customWidth="1"/>
    <col min="12811" max="13060" width="9" style="147" customWidth="1"/>
    <col min="13061" max="13061" width="29.6640625" style="147" customWidth="1"/>
    <col min="13062" max="13062" width="12.77734375" style="147"/>
    <col min="13063" max="13063" width="29.77734375" style="147" customWidth="1"/>
    <col min="13064" max="13064" width="17" style="147" customWidth="1"/>
    <col min="13065" max="13065" width="37" style="147" customWidth="1"/>
    <col min="13066" max="13066" width="17.33203125" style="147" customWidth="1"/>
    <col min="13067" max="13316" width="9" style="147" customWidth="1"/>
    <col min="13317" max="13317" width="29.6640625" style="147" customWidth="1"/>
    <col min="13318" max="13318" width="12.77734375" style="147"/>
    <col min="13319" max="13319" width="29.77734375" style="147" customWidth="1"/>
    <col min="13320" max="13320" width="17" style="147" customWidth="1"/>
    <col min="13321" max="13321" width="37" style="147" customWidth="1"/>
    <col min="13322" max="13322" width="17.33203125" style="147" customWidth="1"/>
    <col min="13323" max="13572" width="9" style="147" customWidth="1"/>
    <col min="13573" max="13573" width="29.6640625" style="147" customWidth="1"/>
    <col min="13574" max="13574" width="12.77734375" style="147"/>
    <col min="13575" max="13575" width="29.77734375" style="147" customWidth="1"/>
    <col min="13576" max="13576" width="17" style="147" customWidth="1"/>
    <col min="13577" max="13577" width="37" style="147" customWidth="1"/>
    <col min="13578" max="13578" width="17.33203125" style="147" customWidth="1"/>
    <col min="13579" max="13828" width="9" style="147" customWidth="1"/>
    <col min="13829" max="13829" width="29.6640625" style="147" customWidth="1"/>
    <col min="13830" max="13830" width="12.77734375" style="147"/>
    <col min="13831" max="13831" width="29.77734375" style="147" customWidth="1"/>
    <col min="13832" max="13832" width="17" style="147" customWidth="1"/>
    <col min="13833" max="13833" width="37" style="147" customWidth="1"/>
    <col min="13834" max="13834" width="17.33203125" style="147" customWidth="1"/>
    <col min="13835" max="14084" width="9" style="147" customWidth="1"/>
    <col min="14085" max="14085" width="29.6640625" style="147" customWidth="1"/>
    <col min="14086" max="14086" width="12.77734375" style="147"/>
    <col min="14087" max="14087" width="29.77734375" style="147" customWidth="1"/>
    <col min="14088" max="14088" width="17" style="147" customWidth="1"/>
    <col min="14089" max="14089" width="37" style="147" customWidth="1"/>
    <col min="14090" max="14090" width="17.33203125" style="147" customWidth="1"/>
    <col min="14091" max="14340" width="9" style="147" customWidth="1"/>
    <col min="14341" max="14341" width="29.6640625" style="147" customWidth="1"/>
    <col min="14342" max="14342" width="12.77734375" style="147"/>
    <col min="14343" max="14343" width="29.77734375" style="147" customWidth="1"/>
    <col min="14344" max="14344" width="17" style="147" customWidth="1"/>
    <col min="14345" max="14345" width="37" style="147" customWidth="1"/>
    <col min="14346" max="14346" width="17.33203125" style="147" customWidth="1"/>
    <col min="14347" max="14596" width="9" style="147" customWidth="1"/>
    <col min="14597" max="14597" width="29.6640625" style="147" customWidth="1"/>
    <col min="14598" max="14598" width="12.77734375" style="147"/>
    <col min="14599" max="14599" width="29.77734375" style="147" customWidth="1"/>
    <col min="14600" max="14600" width="17" style="147" customWidth="1"/>
    <col min="14601" max="14601" width="37" style="147" customWidth="1"/>
    <col min="14602" max="14602" width="17.33203125" style="147" customWidth="1"/>
    <col min="14603" max="14852" width="9" style="147" customWidth="1"/>
    <col min="14853" max="14853" width="29.6640625" style="147" customWidth="1"/>
    <col min="14854" max="14854" width="12.77734375" style="147"/>
    <col min="14855" max="14855" width="29.77734375" style="147" customWidth="1"/>
    <col min="14856" max="14856" width="17" style="147" customWidth="1"/>
    <col min="14857" max="14857" width="37" style="147" customWidth="1"/>
    <col min="14858" max="14858" width="17.33203125" style="147" customWidth="1"/>
    <col min="14859" max="15108" width="9" style="147" customWidth="1"/>
    <col min="15109" max="15109" width="29.6640625" style="147" customWidth="1"/>
    <col min="15110" max="15110" width="12.77734375" style="147"/>
    <col min="15111" max="15111" width="29.77734375" style="147" customWidth="1"/>
    <col min="15112" max="15112" width="17" style="147" customWidth="1"/>
    <col min="15113" max="15113" width="37" style="147" customWidth="1"/>
    <col min="15114" max="15114" width="17.33203125" style="147" customWidth="1"/>
    <col min="15115" max="15364" width="9" style="147" customWidth="1"/>
    <col min="15365" max="15365" width="29.6640625" style="147" customWidth="1"/>
    <col min="15366" max="15366" width="12.77734375" style="147"/>
    <col min="15367" max="15367" width="29.77734375" style="147" customWidth="1"/>
    <col min="15368" max="15368" width="17" style="147" customWidth="1"/>
    <col min="15369" max="15369" width="37" style="147" customWidth="1"/>
    <col min="15370" max="15370" width="17.33203125" style="147" customWidth="1"/>
    <col min="15371" max="15620" width="9" style="147" customWidth="1"/>
    <col min="15621" max="15621" width="29.6640625" style="147" customWidth="1"/>
    <col min="15622" max="15622" width="12.77734375" style="147"/>
    <col min="15623" max="15623" width="29.77734375" style="147" customWidth="1"/>
    <col min="15624" max="15624" width="17" style="147" customWidth="1"/>
    <col min="15625" max="15625" width="37" style="147" customWidth="1"/>
    <col min="15626" max="15626" width="17.33203125" style="147" customWidth="1"/>
    <col min="15627" max="15876" width="9" style="147" customWidth="1"/>
    <col min="15877" max="15877" width="29.6640625" style="147" customWidth="1"/>
    <col min="15878" max="15878" width="12.77734375" style="147"/>
    <col min="15879" max="15879" width="29.77734375" style="147" customWidth="1"/>
    <col min="15880" max="15880" width="17" style="147" customWidth="1"/>
    <col min="15881" max="15881" width="37" style="147" customWidth="1"/>
    <col min="15882" max="15882" width="17.33203125" style="147" customWidth="1"/>
    <col min="15883" max="16132" width="9" style="147" customWidth="1"/>
    <col min="16133" max="16133" width="29.6640625" style="147" customWidth="1"/>
    <col min="16134" max="16134" width="12.77734375" style="147"/>
    <col min="16135" max="16135" width="29.77734375" style="147" customWidth="1"/>
    <col min="16136" max="16136" width="17" style="147" customWidth="1"/>
    <col min="16137" max="16137" width="37" style="147" customWidth="1"/>
    <col min="16138" max="16138" width="17.33203125" style="147" customWidth="1"/>
    <col min="16139" max="16384" width="9" style="147" customWidth="1"/>
  </cols>
  <sheetData>
    <row r="1" spans="1:17" ht="18.75" customHeight="1">
      <c r="A1" s="472" t="s">
        <v>1566</v>
      </c>
      <c r="B1" s="472"/>
      <c r="C1" s="472"/>
      <c r="D1" s="472"/>
      <c r="E1" s="472"/>
      <c r="F1" s="472"/>
      <c r="G1" s="472"/>
      <c r="H1" s="472"/>
      <c r="I1" s="306"/>
      <c r="J1" s="390"/>
      <c r="K1" s="390"/>
      <c r="L1" s="390"/>
      <c r="M1" s="275"/>
    </row>
    <row r="2" spans="1:17" ht="27.6" customHeight="1">
      <c r="A2" s="473" t="s">
        <v>1567</v>
      </c>
      <c r="B2" s="473"/>
      <c r="C2" s="473"/>
      <c r="D2" s="473"/>
      <c r="E2" s="473"/>
      <c r="F2" s="473"/>
      <c r="G2" s="473"/>
      <c r="H2" s="473"/>
      <c r="I2" s="473"/>
      <c r="J2" s="473"/>
      <c r="K2" s="473"/>
      <c r="L2" s="473"/>
      <c r="M2" s="473"/>
      <c r="N2" s="473"/>
    </row>
    <row r="3" spans="1:17" ht="23.25" customHeight="1">
      <c r="A3" s="148"/>
      <c r="B3" s="148"/>
      <c r="C3" s="403"/>
      <c r="D3" s="403"/>
      <c r="E3" s="403"/>
      <c r="F3" s="148"/>
      <c r="G3" s="148"/>
      <c r="H3" s="148"/>
      <c r="I3" s="148"/>
      <c r="J3" s="479" t="s">
        <v>1568</v>
      </c>
      <c r="K3" s="479"/>
      <c r="L3" s="479"/>
      <c r="M3" s="479"/>
      <c r="N3" s="479"/>
    </row>
    <row r="4" spans="1:17" s="163" customFormat="1" ht="87">
      <c r="A4" s="132" t="s">
        <v>1002</v>
      </c>
      <c r="B4" s="133" t="s">
        <v>1695</v>
      </c>
      <c r="C4" s="346" t="s">
        <v>1493</v>
      </c>
      <c r="D4" s="346" t="s">
        <v>1688</v>
      </c>
      <c r="E4" s="346" t="s">
        <v>991</v>
      </c>
      <c r="F4" s="133" t="s">
        <v>1689</v>
      </c>
      <c r="G4" s="134" t="s">
        <v>1031</v>
      </c>
      <c r="H4" s="149" t="s">
        <v>1569</v>
      </c>
      <c r="I4" s="133" t="s">
        <v>1695</v>
      </c>
      <c r="J4" s="346" t="s">
        <v>87</v>
      </c>
      <c r="K4" s="346" t="s">
        <v>1688</v>
      </c>
      <c r="L4" s="346" t="s">
        <v>122</v>
      </c>
      <c r="M4" s="133" t="s">
        <v>1689</v>
      </c>
      <c r="N4" s="134" t="s">
        <v>214</v>
      </c>
    </row>
    <row r="5" spans="1:17" s="163" customFormat="1" ht="24" customHeight="1">
      <c r="A5" s="132" t="s">
        <v>1033</v>
      </c>
      <c r="B5" s="150">
        <f>B6+B20</f>
        <v>2885</v>
      </c>
      <c r="C5" s="404">
        <f>C6+C20</f>
        <v>972</v>
      </c>
      <c r="D5" s="404">
        <f t="shared" ref="D5:E5" si="0">D6+D20</f>
        <v>972</v>
      </c>
      <c r="E5" s="404">
        <f t="shared" si="0"/>
        <v>1080</v>
      </c>
      <c r="F5" s="315">
        <f>E5/D5*100</f>
        <v>111.11111111111111</v>
      </c>
      <c r="G5" s="315">
        <f t="shared" ref="G5:G6" si="1">(E5-B5)/B5*100</f>
        <v>-62.564991334488738</v>
      </c>
      <c r="H5" s="149" t="s">
        <v>1033</v>
      </c>
      <c r="I5" s="150">
        <f>SUM(I6,I20)</f>
        <v>2885</v>
      </c>
      <c r="J5" s="404">
        <f>SUM(J6,J20)</f>
        <v>972</v>
      </c>
      <c r="K5" s="404">
        <f t="shared" ref="K5:L5" si="2">SUM(K6,K20)</f>
        <v>972</v>
      </c>
      <c r="L5" s="404">
        <f t="shared" si="2"/>
        <v>1080</v>
      </c>
      <c r="M5" s="315">
        <f t="shared" ref="M5:M6" si="3">L5/K5*100</f>
        <v>111.11111111111111</v>
      </c>
      <c r="N5" s="315">
        <f t="shared" ref="N5" si="4">(L5-I5)/I5*100</f>
        <v>-62.564991334488738</v>
      </c>
    </row>
    <row r="6" spans="1:17" s="163" customFormat="1" ht="24" customHeight="1">
      <c r="A6" s="151" t="s">
        <v>1570</v>
      </c>
      <c r="B6" s="150">
        <f>SUM(B7:B9)</f>
        <v>444</v>
      </c>
      <c r="C6" s="404">
        <f>SUM(C7:C9)</f>
        <v>345</v>
      </c>
      <c r="D6" s="404">
        <f t="shared" ref="D6:E6" si="5">SUM(D7:D9)</f>
        <v>345</v>
      </c>
      <c r="E6" s="404">
        <f t="shared" si="5"/>
        <v>453</v>
      </c>
      <c r="F6" s="315">
        <f t="shared" ref="F6:F7" si="6">E6/D6*100</f>
        <v>131.30434782608694</v>
      </c>
      <c r="G6" s="315">
        <f t="shared" si="1"/>
        <v>2.0270270270270272</v>
      </c>
      <c r="H6" s="152" t="s">
        <v>1571</v>
      </c>
      <c r="I6" s="150">
        <f>SUM(I7,I12,I15,I17)</f>
        <v>1814</v>
      </c>
      <c r="J6" s="404">
        <f>SUM(J7,J12,J15,J17)</f>
        <v>627</v>
      </c>
      <c r="K6" s="404">
        <f t="shared" ref="K6:L6" si="7">SUM(K7,K12,K15,K17)</f>
        <v>627</v>
      </c>
      <c r="L6" s="404">
        <f t="shared" si="7"/>
        <v>0</v>
      </c>
      <c r="M6" s="315">
        <f t="shared" si="3"/>
        <v>0</v>
      </c>
      <c r="N6" s="315"/>
    </row>
    <row r="7" spans="1:17" s="163" customFormat="1" ht="22.5" customHeight="1">
      <c r="A7" s="57" t="s">
        <v>1572</v>
      </c>
      <c r="B7" s="57">
        <v>444</v>
      </c>
      <c r="C7" s="385">
        <v>345</v>
      </c>
      <c r="D7" s="385">
        <v>345</v>
      </c>
      <c r="E7" s="405">
        <v>453</v>
      </c>
      <c r="F7" s="154">
        <f t="shared" si="6"/>
        <v>131.30434782608694</v>
      </c>
      <c r="G7" s="154">
        <f>(E7-B7)/B7*100</f>
        <v>2.0270270270270272</v>
      </c>
      <c r="H7" s="57" t="s">
        <v>123</v>
      </c>
      <c r="I7" s="153">
        <f>SUM(I8:I11)</f>
        <v>1814</v>
      </c>
      <c r="J7" s="405">
        <f>SUM(J8:J11)</f>
        <v>627</v>
      </c>
      <c r="K7" s="405">
        <f t="shared" ref="K7:L7" si="8">SUM(K8:K11)</f>
        <v>627</v>
      </c>
      <c r="L7" s="405">
        <f t="shared" si="8"/>
        <v>0</v>
      </c>
      <c r="M7" s="315">
        <f>L7/K7*100</f>
        <v>0</v>
      </c>
      <c r="N7" s="154"/>
      <c r="Q7" s="164"/>
    </row>
    <row r="8" spans="1:17" s="163" customFormat="1" ht="22.5" customHeight="1">
      <c r="A8" s="57" t="s">
        <v>1573</v>
      </c>
      <c r="B8" s="57"/>
      <c r="C8" s="385"/>
      <c r="D8" s="405"/>
      <c r="E8" s="405"/>
      <c r="F8" s="153"/>
      <c r="G8" s="154"/>
      <c r="H8" s="57" t="s">
        <v>1574</v>
      </c>
      <c r="I8" s="57">
        <v>1814</v>
      </c>
      <c r="J8" s="385">
        <v>627</v>
      </c>
      <c r="K8" s="385">
        <v>627</v>
      </c>
      <c r="L8" s="405"/>
      <c r="M8" s="315">
        <f>L8/K8*100</f>
        <v>0</v>
      </c>
      <c r="N8" s="57"/>
      <c r="Q8" s="164"/>
    </row>
    <row r="9" spans="1:17" s="163" customFormat="1" ht="22.5" customHeight="1">
      <c r="A9" s="57" t="s">
        <v>1575</v>
      </c>
      <c r="B9" s="57"/>
      <c r="C9" s="405"/>
      <c r="D9" s="405"/>
      <c r="E9" s="405"/>
      <c r="F9" s="153"/>
      <c r="G9" s="154"/>
      <c r="H9" s="57" t="s">
        <v>1576</v>
      </c>
      <c r="I9" s="57"/>
      <c r="J9" s="405"/>
      <c r="K9" s="405"/>
      <c r="L9" s="405"/>
      <c r="M9" s="153"/>
      <c r="N9" s="57"/>
      <c r="Q9" s="164"/>
    </row>
    <row r="10" spans="1:17" s="163" customFormat="1" ht="22.5" customHeight="1">
      <c r="A10" s="57"/>
      <c r="B10" s="57"/>
      <c r="C10" s="406"/>
      <c r="D10" s="406"/>
      <c r="E10" s="406"/>
      <c r="F10" s="155"/>
      <c r="G10" s="155"/>
      <c r="H10" s="57" t="s">
        <v>124</v>
      </c>
      <c r="I10" s="57"/>
      <c r="J10" s="405"/>
      <c r="K10" s="405"/>
      <c r="L10" s="405"/>
      <c r="M10" s="153"/>
      <c r="N10" s="57"/>
      <c r="Q10" s="164"/>
    </row>
    <row r="11" spans="1:17" s="163" customFormat="1" ht="22.5" customHeight="1">
      <c r="A11" s="57"/>
      <c r="B11" s="57"/>
      <c r="C11" s="407"/>
      <c r="D11" s="407"/>
      <c r="E11" s="407"/>
      <c r="F11" s="156"/>
      <c r="G11" s="156"/>
      <c r="H11" s="57" t="s">
        <v>125</v>
      </c>
      <c r="I11" s="57"/>
      <c r="J11" s="385"/>
      <c r="K11" s="405"/>
      <c r="L11" s="405"/>
      <c r="M11" s="153"/>
      <c r="N11" s="57"/>
      <c r="Q11" s="164"/>
    </row>
    <row r="12" spans="1:17" s="163" customFormat="1" ht="22.5" customHeight="1">
      <c r="A12" s="157"/>
      <c r="B12" s="157"/>
      <c r="C12" s="407"/>
      <c r="D12" s="407"/>
      <c r="E12" s="407"/>
      <c r="F12" s="156"/>
      <c r="G12" s="156"/>
      <c r="H12" s="57" t="s">
        <v>126</v>
      </c>
      <c r="I12" s="57"/>
      <c r="J12" s="405">
        <f>SUM(J13:J14)</f>
        <v>0</v>
      </c>
      <c r="K12" s="405"/>
      <c r="L12" s="405"/>
      <c r="M12" s="153"/>
      <c r="N12" s="57"/>
      <c r="Q12" s="164"/>
    </row>
    <row r="13" spans="1:17" s="163" customFormat="1" ht="22.5" customHeight="1">
      <c r="A13" s="157"/>
      <c r="B13" s="157"/>
      <c r="C13" s="407"/>
      <c r="D13" s="407"/>
      <c r="E13" s="407"/>
      <c r="F13" s="156"/>
      <c r="G13" s="156"/>
      <c r="H13" s="158" t="s">
        <v>1577</v>
      </c>
      <c r="I13" s="158"/>
      <c r="J13" s="385"/>
      <c r="K13" s="405"/>
      <c r="L13" s="405"/>
      <c r="M13" s="153"/>
      <c r="N13" s="57"/>
      <c r="Q13" s="164"/>
    </row>
    <row r="14" spans="1:17" s="163" customFormat="1" ht="22.5" customHeight="1">
      <c r="A14" s="159"/>
      <c r="B14" s="159"/>
      <c r="C14" s="407"/>
      <c r="D14" s="407"/>
      <c r="E14" s="407"/>
      <c r="F14" s="156"/>
      <c r="G14" s="156"/>
      <c r="H14" s="57" t="s">
        <v>127</v>
      </c>
      <c r="I14" s="57"/>
      <c r="J14" s="385"/>
      <c r="K14" s="405"/>
      <c r="L14" s="405"/>
      <c r="M14" s="153"/>
      <c r="N14" s="57"/>
      <c r="Q14" s="164"/>
    </row>
    <row r="15" spans="1:17" s="163" customFormat="1" ht="22.5" customHeight="1">
      <c r="A15" s="159"/>
      <c r="B15" s="159"/>
      <c r="C15" s="407"/>
      <c r="D15" s="407"/>
      <c r="E15" s="407"/>
      <c r="F15" s="156"/>
      <c r="G15" s="156"/>
      <c r="H15" s="57" t="s">
        <v>128</v>
      </c>
      <c r="I15" s="57"/>
      <c r="J15" s="405">
        <f>J16</f>
        <v>0</v>
      </c>
      <c r="K15" s="405"/>
      <c r="L15" s="405"/>
      <c r="M15" s="153"/>
      <c r="N15" s="58"/>
      <c r="Q15" s="164"/>
    </row>
    <row r="16" spans="1:17" s="163" customFormat="1" ht="22.5" customHeight="1">
      <c r="A16" s="159"/>
      <c r="B16" s="159"/>
      <c r="C16" s="407"/>
      <c r="D16" s="407"/>
      <c r="E16" s="407"/>
      <c r="F16" s="156"/>
      <c r="G16" s="156"/>
      <c r="H16" s="57" t="s">
        <v>129</v>
      </c>
      <c r="I16" s="57"/>
      <c r="J16" s="405"/>
      <c r="K16" s="405"/>
      <c r="L16" s="405"/>
      <c r="M16" s="153"/>
      <c r="N16" s="58"/>
      <c r="Q16" s="164"/>
    </row>
    <row r="17" spans="1:17" s="163" customFormat="1" ht="22.5" customHeight="1">
      <c r="A17" s="159"/>
      <c r="B17" s="159"/>
      <c r="C17" s="407"/>
      <c r="D17" s="407"/>
      <c r="E17" s="407"/>
      <c r="F17" s="156"/>
      <c r="G17" s="156"/>
      <c r="H17" s="57" t="s">
        <v>130</v>
      </c>
      <c r="I17" s="57"/>
      <c r="J17" s="405">
        <f>J18</f>
        <v>0</v>
      </c>
      <c r="K17" s="405"/>
      <c r="L17" s="405"/>
      <c r="M17" s="153"/>
      <c r="N17" s="58"/>
      <c r="Q17" s="164"/>
    </row>
    <row r="18" spans="1:17" s="163" customFormat="1" ht="22.5" customHeight="1">
      <c r="A18" s="160"/>
      <c r="B18" s="160"/>
      <c r="C18" s="408"/>
      <c r="D18" s="408"/>
      <c r="E18" s="408"/>
      <c r="F18" s="161"/>
      <c r="G18" s="161"/>
      <c r="H18" s="57" t="s">
        <v>131</v>
      </c>
      <c r="I18" s="57"/>
      <c r="J18" s="385"/>
      <c r="K18" s="405"/>
      <c r="L18" s="405"/>
      <c r="M18" s="153"/>
      <c r="N18" s="162"/>
      <c r="Q18" s="164"/>
    </row>
    <row r="19" spans="1:17" s="163" customFormat="1" ht="22.5" customHeight="1">
      <c r="A19" s="160"/>
      <c r="B19" s="160"/>
      <c r="C19" s="408"/>
      <c r="D19" s="408"/>
      <c r="E19" s="408"/>
      <c r="F19" s="161"/>
      <c r="G19" s="161"/>
      <c r="H19" s="57"/>
      <c r="I19" s="57"/>
      <c r="J19" s="411"/>
      <c r="K19" s="411"/>
      <c r="L19" s="411"/>
      <c r="M19" s="165"/>
      <c r="N19" s="58"/>
    </row>
    <row r="20" spans="1:17" s="163" customFormat="1" ht="22.5" customHeight="1">
      <c r="A20" s="151" t="s">
        <v>1578</v>
      </c>
      <c r="B20" s="150">
        <f>SUM(B21:B22)</f>
        <v>2441</v>
      </c>
      <c r="C20" s="404">
        <f>SUM(C21:C22)</f>
        <v>627</v>
      </c>
      <c r="D20" s="404">
        <f t="shared" ref="D20:E20" si="9">SUM(D21:D22)</f>
        <v>627</v>
      </c>
      <c r="E20" s="404">
        <f t="shared" si="9"/>
        <v>627</v>
      </c>
      <c r="F20" s="154">
        <f t="shared" ref="F20" si="10">E20/D20*100</f>
        <v>100</v>
      </c>
      <c r="G20" s="154">
        <f>(E20-B20)/B20*100</f>
        <v>-74.313805817287999</v>
      </c>
      <c r="H20" s="151" t="s">
        <v>1579</v>
      </c>
      <c r="I20" s="150">
        <f>SUM(I21:I23)</f>
        <v>1071</v>
      </c>
      <c r="J20" s="404">
        <f>SUM(J21:J23)</f>
        <v>345</v>
      </c>
      <c r="K20" s="404">
        <f t="shared" ref="K20:L20" si="11">SUM(K21:K23)</f>
        <v>345</v>
      </c>
      <c r="L20" s="404">
        <f t="shared" si="11"/>
        <v>1080</v>
      </c>
      <c r="M20" s="315">
        <f>L20/K20*100</f>
        <v>313.04347826086956</v>
      </c>
      <c r="N20" s="315">
        <f t="shared" ref="N20" si="12">(L20-I20)/I20*100</f>
        <v>0.84033613445378152</v>
      </c>
    </row>
    <row r="21" spans="1:17" s="163" customFormat="1" ht="22.5" customHeight="1">
      <c r="A21" s="328" t="s">
        <v>381</v>
      </c>
      <c r="B21" s="142">
        <v>627</v>
      </c>
      <c r="C21" s="405"/>
      <c r="D21" s="405"/>
      <c r="E21" s="405"/>
      <c r="F21" s="154"/>
      <c r="G21" s="166"/>
      <c r="H21" s="142" t="s">
        <v>1580</v>
      </c>
      <c r="I21" s="142">
        <v>444</v>
      </c>
      <c r="J21" s="405">
        <v>345</v>
      </c>
      <c r="K21" s="405">
        <v>345</v>
      </c>
      <c r="L21" s="405">
        <v>453</v>
      </c>
      <c r="M21" s="315">
        <f>L21/K21*100</f>
        <v>131.30434782608694</v>
      </c>
      <c r="N21" s="315">
        <f t="shared" ref="N21" si="13">(L21-I21)/I21*100</f>
        <v>2.0270270270270272</v>
      </c>
    </row>
    <row r="22" spans="1:17" s="163" customFormat="1" ht="22.5" customHeight="1">
      <c r="A22" s="142" t="s">
        <v>1581</v>
      </c>
      <c r="B22" s="142">
        <v>1814</v>
      </c>
      <c r="C22" s="405">
        <v>627</v>
      </c>
      <c r="D22" s="405">
        <v>627</v>
      </c>
      <c r="E22" s="405">
        <v>627</v>
      </c>
      <c r="F22" s="154">
        <f t="shared" ref="F22" si="14">E22/D22*100</f>
        <v>100</v>
      </c>
      <c r="G22" s="154">
        <f>(E22-B22)/B22*100</f>
        <v>-65.435501653803755</v>
      </c>
      <c r="H22" s="328" t="s">
        <v>1722</v>
      </c>
      <c r="I22" s="142"/>
      <c r="J22" s="405"/>
      <c r="K22" s="405"/>
      <c r="L22" s="405"/>
      <c r="M22" s="314"/>
      <c r="N22" s="315"/>
    </row>
    <row r="23" spans="1:17" s="163" customFormat="1" ht="20.100000000000001" customHeight="1">
      <c r="A23" s="167"/>
      <c r="B23" s="167"/>
      <c r="C23" s="409"/>
      <c r="D23" s="409"/>
      <c r="E23" s="409"/>
      <c r="F23" s="166"/>
      <c r="G23" s="166"/>
      <c r="H23" s="142" t="s">
        <v>1582</v>
      </c>
      <c r="I23" s="142">
        <v>627</v>
      </c>
      <c r="J23" s="405"/>
      <c r="K23" s="405"/>
      <c r="L23" s="405">
        <v>627</v>
      </c>
      <c r="M23" s="315"/>
      <c r="N23" s="315">
        <f t="shared" ref="N23" si="15">(L23-I23)/I23*100</f>
        <v>0</v>
      </c>
    </row>
    <row r="24" spans="1:17" ht="44.25" customHeight="1">
      <c r="A24" s="478" t="s">
        <v>1583</v>
      </c>
      <c r="B24" s="478"/>
      <c r="C24" s="478"/>
      <c r="D24" s="478"/>
      <c r="E24" s="478"/>
      <c r="F24" s="478"/>
      <c r="G24" s="478"/>
      <c r="H24" s="478"/>
      <c r="I24" s="478"/>
      <c r="J24" s="478"/>
      <c r="K24" s="478"/>
      <c r="L24" s="478"/>
      <c r="M24" s="478"/>
      <c r="N24" s="478"/>
    </row>
    <row r="25" spans="1:17" ht="20.100000000000001" customHeight="1"/>
    <row r="26" spans="1:17" ht="20.100000000000001" customHeight="1"/>
    <row r="27" spans="1:17" ht="20.100000000000001" customHeight="1"/>
    <row r="28" spans="1:17" ht="20.100000000000001" customHeight="1"/>
  </sheetData>
  <mergeCells count="4">
    <mergeCell ref="A24:N24"/>
    <mergeCell ref="J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74" fitToHeight="0" orientation="landscape"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FF00"/>
    <pageSetUpPr fitToPage="1"/>
  </sheetPr>
  <dimension ref="A1:N36"/>
  <sheetViews>
    <sheetView showZeros="0" workbookViewId="0">
      <selection activeCell="F24" sqref="F23:F24"/>
    </sheetView>
  </sheetViews>
  <sheetFormatPr defaultRowHeight="15.6"/>
  <cols>
    <col min="1" max="1" width="38.109375" style="186" customWidth="1"/>
    <col min="2" max="2" width="10.109375" style="171" customWidth="1"/>
    <col min="3" max="6" width="11.6640625" style="171" customWidth="1"/>
    <col min="7" max="7" width="13.44140625" style="171" customWidth="1"/>
    <col min="8" max="8" width="40.33203125" style="171" customWidth="1"/>
    <col min="9" max="9" width="9.6640625" style="171" customWidth="1"/>
    <col min="10" max="13" width="11.6640625" style="171" customWidth="1"/>
    <col min="14" max="14" width="13.44140625" style="171" customWidth="1"/>
    <col min="15" max="257" width="9" style="171"/>
    <col min="258" max="258" width="36.77734375" style="171" customWidth="1"/>
    <col min="259" max="259" width="11.6640625" style="171" customWidth="1"/>
    <col min="260" max="260" width="8.109375" style="171" customWidth="1"/>
    <col min="261" max="261" width="36.44140625" style="171" customWidth="1"/>
    <col min="262" max="262" width="10.77734375" style="171" customWidth="1"/>
    <col min="263" max="263" width="8.109375" style="171" customWidth="1"/>
    <col min="264" max="264" width="9.109375" style="171" customWidth="1"/>
    <col min="265" max="268" width="0" style="171" hidden="1" customWidth="1"/>
    <col min="269" max="513" width="9" style="171"/>
    <col min="514" max="514" width="36.77734375" style="171" customWidth="1"/>
    <col min="515" max="515" width="11.6640625" style="171" customWidth="1"/>
    <col min="516" max="516" width="8.109375" style="171" customWidth="1"/>
    <col min="517" max="517" width="36.44140625" style="171" customWidth="1"/>
    <col min="518" max="518" width="10.77734375" style="171" customWidth="1"/>
    <col min="519" max="519" width="8.109375" style="171" customWidth="1"/>
    <col min="520" max="520" width="9.109375" style="171" customWidth="1"/>
    <col min="521" max="524" width="0" style="171" hidden="1" customWidth="1"/>
    <col min="525" max="769" width="9" style="171"/>
    <col min="770" max="770" width="36.77734375" style="171" customWidth="1"/>
    <col min="771" max="771" width="11.6640625" style="171" customWidth="1"/>
    <col min="772" max="772" width="8.109375" style="171" customWidth="1"/>
    <col min="773" max="773" width="36.44140625" style="171" customWidth="1"/>
    <col min="774" max="774" width="10.77734375" style="171" customWidth="1"/>
    <col min="775" max="775" width="8.109375" style="171" customWidth="1"/>
    <col min="776" max="776" width="9.109375" style="171" customWidth="1"/>
    <col min="777" max="780" width="0" style="171" hidden="1" customWidth="1"/>
    <col min="781" max="1025" width="9" style="171"/>
    <col min="1026" max="1026" width="36.77734375" style="171" customWidth="1"/>
    <col min="1027" max="1027" width="11.6640625" style="171" customWidth="1"/>
    <col min="1028" max="1028" width="8.109375" style="171" customWidth="1"/>
    <col min="1029" max="1029" width="36.44140625" style="171" customWidth="1"/>
    <col min="1030" max="1030" width="10.77734375" style="171" customWidth="1"/>
    <col min="1031" max="1031" width="8.109375" style="171" customWidth="1"/>
    <col min="1032" max="1032" width="9.109375" style="171" customWidth="1"/>
    <col min="1033" max="1036" width="0" style="171" hidden="1" customWidth="1"/>
    <col min="1037" max="1281" width="9" style="171"/>
    <col min="1282" max="1282" width="36.77734375" style="171" customWidth="1"/>
    <col min="1283" max="1283" width="11.6640625" style="171" customWidth="1"/>
    <col min="1284" max="1284" width="8.109375" style="171" customWidth="1"/>
    <col min="1285" max="1285" width="36.44140625" style="171" customWidth="1"/>
    <col min="1286" max="1286" width="10.77734375" style="171" customWidth="1"/>
    <col min="1287" max="1287" width="8.109375" style="171" customWidth="1"/>
    <col min="1288" max="1288" width="9.109375" style="171" customWidth="1"/>
    <col min="1289" max="1292" width="0" style="171" hidden="1" customWidth="1"/>
    <col min="1293" max="1537" width="9" style="171"/>
    <col min="1538" max="1538" width="36.77734375" style="171" customWidth="1"/>
    <col min="1539" max="1539" width="11.6640625" style="171" customWidth="1"/>
    <col min="1540" max="1540" width="8.109375" style="171" customWidth="1"/>
    <col min="1541" max="1541" width="36.44140625" style="171" customWidth="1"/>
    <col min="1542" max="1542" width="10.77734375" style="171" customWidth="1"/>
    <col min="1543" max="1543" width="8.109375" style="171" customWidth="1"/>
    <col min="1544" max="1544" width="9.109375" style="171" customWidth="1"/>
    <col min="1545" max="1548" width="0" style="171" hidden="1" customWidth="1"/>
    <col min="1549" max="1793" width="9" style="171"/>
    <col min="1794" max="1794" width="36.77734375" style="171" customWidth="1"/>
    <col min="1795" max="1795" width="11.6640625" style="171" customWidth="1"/>
    <col min="1796" max="1796" width="8.109375" style="171" customWidth="1"/>
    <col min="1797" max="1797" width="36.44140625" style="171" customWidth="1"/>
    <col min="1798" max="1798" width="10.77734375" style="171" customWidth="1"/>
    <col min="1799" max="1799" width="8.109375" style="171" customWidth="1"/>
    <col min="1800" max="1800" width="9.109375" style="171" customWidth="1"/>
    <col min="1801" max="1804" width="0" style="171" hidden="1" customWidth="1"/>
    <col min="1805" max="2049" width="9" style="171"/>
    <col min="2050" max="2050" width="36.77734375" style="171" customWidth="1"/>
    <col min="2051" max="2051" width="11.6640625" style="171" customWidth="1"/>
    <col min="2052" max="2052" width="8.109375" style="171" customWidth="1"/>
    <col min="2053" max="2053" width="36.44140625" style="171" customWidth="1"/>
    <col min="2054" max="2054" width="10.77734375" style="171" customWidth="1"/>
    <col min="2055" max="2055" width="8.109375" style="171" customWidth="1"/>
    <col min="2056" max="2056" width="9.109375" style="171" customWidth="1"/>
    <col min="2057" max="2060" width="0" style="171" hidden="1" customWidth="1"/>
    <col min="2061" max="2305" width="9" style="171"/>
    <col min="2306" max="2306" width="36.77734375" style="171" customWidth="1"/>
    <col min="2307" max="2307" width="11.6640625" style="171" customWidth="1"/>
    <col min="2308" max="2308" width="8.109375" style="171" customWidth="1"/>
    <col min="2309" max="2309" width="36.44140625" style="171" customWidth="1"/>
    <col min="2310" max="2310" width="10.77734375" style="171" customWidth="1"/>
    <col min="2311" max="2311" width="8.109375" style="171" customWidth="1"/>
    <col min="2312" max="2312" width="9.109375" style="171" customWidth="1"/>
    <col min="2313" max="2316" width="0" style="171" hidden="1" customWidth="1"/>
    <col min="2317" max="2561" width="9" style="171"/>
    <col min="2562" max="2562" width="36.77734375" style="171" customWidth="1"/>
    <col min="2563" max="2563" width="11.6640625" style="171" customWidth="1"/>
    <col min="2564" max="2564" width="8.109375" style="171" customWidth="1"/>
    <col min="2565" max="2565" width="36.44140625" style="171" customWidth="1"/>
    <col min="2566" max="2566" width="10.77734375" style="171" customWidth="1"/>
    <col min="2567" max="2567" width="8.109375" style="171" customWidth="1"/>
    <col min="2568" max="2568" width="9.109375" style="171" customWidth="1"/>
    <col min="2569" max="2572" width="0" style="171" hidden="1" customWidth="1"/>
    <col min="2573" max="2817" width="9" style="171"/>
    <col min="2818" max="2818" width="36.77734375" style="171" customWidth="1"/>
    <col min="2819" max="2819" width="11.6640625" style="171" customWidth="1"/>
    <col min="2820" max="2820" width="8.109375" style="171" customWidth="1"/>
    <col min="2821" max="2821" width="36.44140625" style="171" customWidth="1"/>
    <col min="2822" max="2822" width="10.77734375" style="171" customWidth="1"/>
    <col min="2823" max="2823" width="8.109375" style="171" customWidth="1"/>
    <col min="2824" max="2824" width="9.109375" style="171" customWidth="1"/>
    <col min="2825" max="2828" width="0" style="171" hidden="1" customWidth="1"/>
    <col min="2829" max="3073" width="9" style="171"/>
    <col min="3074" max="3074" width="36.77734375" style="171" customWidth="1"/>
    <col min="3075" max="3075" width="11.6640625" style="171" customWidth="1"/>
    <col min="3076" max="3076" width="8.109375" style="171" customWidth="1"/>
    <col min="3077" max="3077" width="36.44140625" style="171" customWidth="1"/>
    <col min="3078" max="3078" width="10.77734375" style="171" customWidth="1"/>
    <col min="3079" max="3079" width="8.109375" style="171" customWidth="1"/>
    <col min="3080" max="3080" width="9.109375" style="171" customWidth="1"/>
    <col min="3081" max="3084" width="0" style="171" hidden="1" customWidth="1"/>
    <col min="3085" max="3329" width="9" style="171"/>
    <col min="3330" max="3330" width="36.77734375" style="171" customWidth="1"/>
    <col min="3331" max="3331" width="11.6640625" style="171" customWidth="1"/>
    <col min="3332" max="3332" width="8.109375" style="171" customWidth="1"/>
    <col min="3333" max="3333" width="36.44140625" style="171" customWidth="1"/>
    <col min="3334" max="3334" width="10.77734375" style="171" customWidth="1"/>
    <col min="3335" max="3335" width="8.109375" style="171" customWidth="1"/>
    <col min="3336" max="3336" width="9.109375" style="171" customWidth="1"/>
    <col min="3337" max="3340" width="0" style="171" hidden="1" customWidth="1"/>
    <col min="3341" max="3585" width="9" style="171"/>
    <col min="3586" max="3586" width="36.77734375" style="171" customWidth="1"/>
    <col min="3587" max="3587" width="11.6640625" style="171" customWidth="1"/>
    <col min="3588" max="3588" width="8.109375" style="171" customWidth="1"/>
    <col min="3589" max="3589" width="36.44140625" style="171" customWidth="1"/>
    <col min="3590" max="3590" width="10.77734375" style="171" customWidth="1"/>
    <col min="3591" max="3591" width="8.109375" style="171" customWidth="1"/>
    <col min="3592" max="3592" width="9.109375" style="171" customWidth="1"/>
    <col min="3593" max="3596" width="0" style="171" hidden="1" customWidth="1"/>
    <col min="3597" max="3841" width="9" style="171"/>
    <col min="3842" max="3842" width="36.77734375" style="171" customWidth="1"/>
    <col min="3843" max="3843" width="11.6640625" style="171" customWidth="1"/>
    <col min="3844" max="3844" width="8.109375" style="171" customWidth="1"/>
    <col min="3845" max="3845" width="36.44140625" style="171" customWidth="1"/>
    <col min="3846" max="3846" width="10.77734375" style="171" customWidth="1"/>
    <col min="3847" max="3847" width="8.109375" style="171" customWidth="1"/>
    <col min="3848" max="3848" width="9.109375" style="171" customWidth="1"/>
    <col min="3849" max="3852" width="0" style="171" hidden="1" customWidth="1"/>
    <col min="3853" max="4097" width="9" style="171"/>
    <col min="4098" max="4098" width="36.77734375" style="171" customWidth="1"/>
    <col min="4099" max="4099" width="11.6640625" style="171" customWidth="1"/>
    <col min="4100" max="4100" width="8.109375" style="171" customWidth="1"/>
    <col min="4101" max="4101" width="36.44140625" style="171" customWidth="1"/>
    <col min="4102" max="4102" width="10.77734375" style="171" customWidth="1"/>
    <col min="4103" max="4103" width="8.109375" style="171" customWidth="1"/>
    <col min="4104" max="4104" width="9.109375" style="171" customWidth="1"/>
    <col min="4105" max="4108" width="0" style="171" hidden="1" customWidth="1"/>
    <col min="4109" max="4353" width="9" style="171"/>
    <col min="4354" max="4354" width="36.77734375" style="171" customWidth="1"/>
    <col min="4355" max="4355" width="11.6640625" style="171" customWidth="1"/>
    <col min="4356" max="4356" width="8.109375" style="171" customWidth="1"/>
    <col min="4357" max="4357" width="36.44140625" style="171" customWidth="1"/>
    <col min="4358" max="4358" width="10.77734375" style="171" customWidth="1"/>
    <col min="4359" max="4359" width="8.109375" style="171" customWidth="1"/>
    <col min="4360" max="4360" width="9.109375" style="171" customWidth="1"/>
    <col min="4361" max="4364" width="0" style="171" hidden="1" customWidth="1"/>
    <col min="4365" max="4609" width="9" style="171"/>
    <col min="4610" max="4610" width="36.77734375" style="171" customWidth="1"/>
    <col min="4611" max="4611" width="11.6640625" style="171" customWidth="1"/>
    <col min="4612" max="4612" width="8.109375" style="171" customWidth="1"/>
    <col min="4613" max="4613" width="36.44140625" style="171" customWidth="1"/>
    <col min="4614" max="4614" width="10.77734375" style="171" customWidth="1"/>
    <col min="4615" max="4615" width="8.109375" style="171" customWidth="1"/>
    <col min="4616" max="4616" width="9.109375" style="171" customWidth="1"/>
    <col min="4617" max="4620" width="0" style="171" hidden="1" customWidth="1"/>
    <col min="4621" max="4865" width="9" style="171"/>
    <col min="4866" max="4866" width="36.77734375" style="171" customWidth="1"/>
    <col min="4867" max="4867" width="11.6640625" style="171" customWidth="1"/>
    <col min="4868" max="4868" width="8.109375" style="171" customWidth="1"/>
    <col min="4869" max="4869" width="36.44140625" style="171" customWidth="1"/>
    <col min="4870" max="4870" width="10.77734375" style="171" customWidth="1"/>
    <col min="4871" max="4871" width="8.109375" style="171" customWidth="1"/>
    <col min="4872" max="4872" width="9.109375" style="171" customWidth="1"/>
    <col min="4873" max="4876" width="0" style="171" hidden="1" customWidth="1"/>
    <col min="4877" max="5121" width="9" style="171"/>
    <col min="5122" max="5122" width="36.77734375" style="171" customWidth="1"/>
    <col min="5123" max="5123" width="11.6640625" style="171" customWidth="1"/>
    <col min="5124" max="5124" width="8.109375" style="171" customWidth="1"/>
    <col min="5125" max="5125" width="36.44140625" style="171" customWidth="1"/>
    <col min="5126" max="5126" width="10.77734375" style="171" customWidth="1"/>
    <col min="5127" max="5127" width="8.109375" style="171" customWidth="1"/>
    <col min="5128" max="5128" width="9.109375" style="171" customWidth="1"/>
    <col min="5129" max="5132" width="0" style="171" hidden="1" customWidth="1"/>
    <col min="5133" max="5377" width="9" style="171"/>
    <col min="5378" max="5378" width="36.77734375" style="171" customWidth="1"/>
    <col min="5379" max="5379" width="11.6640625" style="171" customWidth="1"/>
    <col min="5380" max="5380" width="8.109375" style="171" customWidth="1"/>
    <col min="5381" max="5381" width="36.44140625" style="171" customWidth="1"/>
    <col min="5382" max="5382" width="10.77734375" style="171" customWidth="1"/>
    <col min="5383" max="5383" width="8.109375" style="171" customWidth="1"/>
    <col min="5384" max="5384" width="9.109375" style="171" customWidth="1"/>
    <col min="5385" max="5388" width="0" style="171" hidden="1" customWidth="1"/>
    <col min="5389" max="5633" width="9" style="171"/>
    <col min="5634" max="5634" width="36.77734375" style="171" customWidth="1"/>
    <col min="5635" max="5635" width="11.6640625" style="171" customWidth="1"/>
    <col min="5636" max="5636" width="8.109375" style="171" customWidth="1"/>
    <col min="5637" max="5637" width="36.44140625" style="171" customWidth="1"/>
    <col min="5638" max="5638" width="10.77734375" style="171" customWidth="1"/>
    <col min="5639" max="5639" width="8.109375" style="171" customWidth="1"/>
    <col min="5640" max="5640" width="9.109375" style="171" customWidth="1"/>
    <col min="5641" max="5644" width="0" style="171" hidden="1" customWidth="1"/>
    <col min="5645" max="5889" width="9" style="171"/>
    <col min="5890" max="5890" width="36.77734375" style="171" customWidth="1"/>
    <col min="5891" max="5891" width="11.6640625" style="171" customWidth="1"/>
    <col min="5892" max="5892" width="8.109375" style="171" customWidth="1"/>
    <col min="5893" max="5893" width="36.44140625" style="171" customWidth="1"/>
    <col min="5894" max="5894" width="10.77734375" style="171" customWidth="1"/>
    <col min="5895" max="5895" width="8.109375" style="171" customWidth="1"/>
    <col min="5896" max="5896" width="9.109375" style="171" customWidth="1"/>
    <col min="5897" max="5900" width="0" style="171" hidden="1" customWidth="1"/>
    <col min="5901" max="6145" width="9" style="171"/>
    <col min="6146" max="6146" width="36.77734375" style="171" customWidth="1"/>
    <col min="6147" max="6147" width="11.6640625" style="171" customWidth="1"/>
    <col min="6148" max="6148" width="8.109375" style="171" customWidth="1"/>
    <col min="6149" max="6149" width="36.44140625" style="171" customWidth="1"/>
    <col min="6150" max="6150" width="10.77734375" style="171" customWidth="1"/>
    <col min="6151" max="6151" width="8.109375" style="171" customWidth="1"/>
    <col min="6152" max="6152" width="9.109375" style="171" customWidth="1"/>
    <col min="6153" max="6156" width="0" style="171" hidden="1" customWidth="1"/>
    <col min="6157" max="6401" width="9" style="171"/>
    <col min="6402" max="6402" width="36.77734375" style="171" customWidth="1"/>
    <col min="6403" max="6403" width="11.6640625" style="171" customWidth="1"/>
    <col min="6404" max="6404" width="8.109375" style="171" customWidth="1"/>
    <col min="6405" max="6405" width="36.44140625" style="171" customWidth="1"/>
    <col min="6406" max="6406" width="10.77734375" style="171" customWidth="1"/>
    <col min="6407" max="6407" width="8.109375" style="171" customWidth="1"/>
    <col min="6408" max="6408" width="9.109375" style="171" customWidth="1"/>
    <col min="6409" max="6412" width="0" style="171" hidden="1" customWidth="1"/>
    <col min="6413" max="6657" width="9" style="171"/>
    <col min="6658" max="6658" width="36.77734375" style="171" customWidth="1"/>
    <col min="6659" max="6659" width="11.6640625" style="171" customWidth="1"/>
    <col min="6660" max="6660" width="8.109375" style="171" customWidth="1"/>
    <col min="6661" max="6661" width="36.44140625" style="171" customWidth="1"/>
    <col min="6662" max="6662" width="10.77734375" style="171" customWidth="1"/>
    <col min="6663" max="6663" width="8.109375" style="171" customWidth="1"/>
    <col min="6664" max="6664" width="9.109375" style="171" customWidth="1"/>
    <col min="6665" max="6668" width="0" style="171" hidden="1" customWidth="1"/>
    <col min="6669" max="6913" width="9" style="171"/>
    <col min="6914" max="6914" width="36.77734375" style="171" customWidth="1"/>
    <col min="6915" max="6915" width="11.6640625" style="171" customWidth="1"/>
    <col min="6916" max="6916" width="8.109375" style="171" customWidth="1"/>
    <col min="6917" max="6917" width="36.44140625" style="171" customWidth="1"/>
    <col min="6918" max="6918" width="10.77734375" style="171" customWidth="1"/>
    <col min="6919" max="6919" width="8.109375" style="171" customWidth="1"/>
    <col min="6920" max="6920" width="9.109375" style="171" customWidth="1"/>
    <col min="6921" max="6924" width="0" style="171" hidden="1" customWidth="1"/>
    <col min="6925" max="7169" width="9" style="171"/>
    <col min="7170" max="7170" width="36.77734375" style="171" customWidth="1"/>
    <col min="7171" max="7171" width="11.6640625" style="171" customWidth="1"/>
    <col min="7172" max="7172" width="8.109375" style="171" customWidth="1"/>
    <col min="7173" max="7173" width="36.44140625" style="171" customWidth="1"/>
    <col min="7174" max="7174" width="10.77734375" style="171" customWidth="1"/>
    <col min="7175" max="7175" width="8.109375" style="171" customWidth="1"/>
    <col min="7176" max="7176" width="9.109375" style="171" customWidth="1"/>
    <col min="7177" max="7180" width="0" style="171" hidden="1" customWidth="1"/>
    <col min="7181" max="7425" width="9" style="171"/>
    <col min="7426" max="7426" width="36.77734375" style="171" customWidth="1"/>
    <col min="7427" max="7427" width="11.6640625" style="171" customWidth="1"/>
    <col min="7428" max="7428" width="8.109375" style="171" customWidth="1"/>
    <col min="7429" max="7429" width="36.44140625" style="171" customWidth="1"/>
    <col min="7430" max="7430" width="10.77734375" style="171" customWidth="1"/>
    <col min="7431" max="7431" width="8.109375" style="171" customWidth="1"/>
    <col min="7432" max="7432" width="9.109375" style="171" customWidth="1"/>
    <col min="7433" max="7436" width="0" style="171" hidden="1" customWidth="1"/>
    <col min="7437" max="7681" width="9" style="171"/>
    <col min="7682" max="7682" width="36.77734375" style="171" customWidth="1"/>
    <col min="7683" max="7683" width="11.6640625" style="171" customWidth="1"/>
    <col min="7684" max="7684" width="8.109375" style="171" customWidth="1"/>
    <col min="7685" max="7685" width="36.44140625" style="171" customWidth="1"/>
    <col min="7686" max="7686" width="10.77734375" style="171" customWidth="1"/>
    <col min="7687" max="7687" width="8.109375" style="171" customWidth="1"/>
    <col min="7688" max="7688" width="9.109375" style="171" customWidth="1"/>
    <col min="7689" max="7692" width="0" style="171" hidden="1" customWidth="1"/>
    <col min="7693" max="7937" width="9" style="171"/>
    <col min="7938" max="7938" width="36.77734375" style="171" customWidth="1"/>
    <col min="7939" max="7939" width="11.6640625" style="171" customWidth="1"/>
    <col min="7940" max="7940" width="8.109375" style="171" customWidth="1"/>
    <col min="7941" max="7941" width="36.44140625" style="171" customWidth="1"/>
    <col min="7942" max="7942" width="10.77734375" style="171" customWidth="1"/>
    <col min="7943" max="7943" width="8.109375" style="171" customWidth="1"/>
    <col min="7944" max="7944" width="9.109375" style="171" customWidth="1"/>
    <col min="7945" max="7948" width="0" style="171" hidden="1" customWidth="1"/>
    <col min="7949" max="8193" width="9" style="171"/>
    <col min="8194" max="8194" width="36.77734375" style="171" customWidth="1"/>
    <col min="8195" max="8195" width="11.6640625" style="171" customWidth="1"/>
    <col min="8196" max="8196" width="8.109375" style="171" customWidth="1"/>
    <col min="8197" max="8197" width="36.44140625" style="171" customWidth="1"/>
    <col min="8198" max="8198" width="10.77734375" style="171" customWidth="1"/>
    <col min="8199" max="8199" width="8.109375" style="171" customWidth="1"/>
    <col min="8200" max="8200" width="9.109375" style="171" customWidth="1"/>
    <col min="8201" max="8204" width="0" style="171" hidden="1" customWidth="1"/>
    <col min="8205" max="8449" width="9" style="171"/>
    <col min="8450" max="8450" width="36.77734375" style="171" customWidth="1"/>
    <col min="8451" max="8451" width="11.6640625" style="171" customWidth="1"/>
    <col min="8452" max="8452" width="8.109375" style="171" customWidth="1"/>
    <col min="8453" max="8453" width="36.44140625" style="171" customWidth="1"/>
    <col min="8454" max="8454" width="10.77734375" style="171" customWidth="1"/>
    <col min="8455" max="8455" width="8.109375" style="171" customWidth="1"/>
    <col min="8456" max="8456" width="9.109375" style="171" customWidth="1"/>
    <col min="8457" max="8460" width="0" style="171" hidden="1" customWidth="1"/>
    <col min="8461" max="8705" width="9" style="171"/>
    <col min="8706" max="8706" width="36.77734375" style="171" customWidth="1"/>
    <col min="8707" max="8707" width="11.6640625" style="171" customWidth="1"/>
    <col min="8708" max="8708" width="8.109375" style="171" customWidth="1"/>
    <col min="8709" max="8709" width="36.44140625" style="171" customWidth="1"/>
    <col min="8710" max="8710" width="10.77734375" style="171" customWidth="1"/>
    <col min="8711" max="8711" width="8.109375" style="171" customWidth="1"/>
    <col min="8712" max="8712" width="9.109375" style="171" customWidth="1"/>
    <col min="8713" max="8716" width="0" style="171" hidden="1" customWidth="1"/>
    <col min="8717" max="8961" width="9" style="171"/>
    <col min="8962" max="8962" width="36.77734375" style="171" customWidth="1"/>
    <col min="8963" max="8963" width="11.6640625" style="171" customWidth="1"/>
    <col min="8964" max="8964" width="8.109375" style="171" customWidth="1"/>
    <col min="8965" max="8965" width="36.44140625" style="171" customWidth="1"/>
    <col min="8966" max="8966" width="10.77734375" style="171" customWidth="1"/>
    <col min="8967" max="8967" width="8.109375" style="171" customWidth="1"/>
    <col min="8968" max="8968" width="9.109375" style="171" customWidth="1"/>
    <col min="8969" max="8972" width="0" style="171" hidden="1" customWidth="1"/>
    <col min="8973" max="9217" width="9" style="171"/>
    <col min="9218" max="9218" width="36.77734375" style="171" customWidth="1"/>
    <col min="9219" max="9219" width="11.6640625" style="171" customWidth="1"/>
    <col min="9220" max="9220" width="8.109375" style="171" customWidth="1"/>
    <col min="9221" max="9221" width="36.44140625" style="171" customWidth="1"/>
    <col min="9222" max="9222" width="10.77734375" style="171" customWidth="1"/>
    <col min="9223" max="9223" width="8.109375" style="171" customWidth="1"/>
    <col min="9224" max="9224" width="9.109375" style="171" customWidth="1"/>
    <col min="9225" max="9228" width="0" style="171" hidden="1" customWidth="1"/>
    <col min="9229" max="9473" width="9" style="171"/>
    <col min="9474" max="9474" width="36.77734375" style="171" customWidth="1"/>
    <col min="9475" max="9475" width="11.6640625" style="171" customWidth="1"/>
    <col min="9476" max="9476" width="8.109375" style="171" customWidth="1"/>
    <col min="9477" max="9477" width="36.44140625" style="171" customWidth="1"/>
    <col min="9478" max="9478" width="10.77734375" style="171" customWidth="1"/>
    <col min="9479" max="9479" width="8.109375" style="171" customWidth="1"/>
    <col min="9480" max="9480" width="9.109375" style="171" customWidth="1"/>
    <col min="9481" max="9484" width="0" style="171" hidden="1" customWidth="1"/>
    <col min="9485" max="9729" width="9" style="171"/>
    <col min="9730" max="9730" width="36.77734375" style="171" customWidth="1"/>
    <col min="9731" max="9731" width="11.6640625" style="171" customWidth="1"/>
    <col min="9732" max="9732" width="8.109375" style="171" customWidth="1"/>
    <col min="9733" max="9733" width="36.44140625" style="171" customWidth="1"/>
    <col min="9734" max="9734" width="10.77734375" style="171" customWidth="1"/>
    <col min="9735" max="9735" width="8.109375" style="171" customWidth="1"/>
    <col min="9736" max="9736" width="9.109375" style="171" customWidth="1"/>
    <col min="9737" max="9740" width="0" style="171" hidden="1" customWidth="1"/>
    <col min="9741" max="9985" width="9" style="171"/>
    <col min="9986" max="9986" width="36.77734375" style="171" customWidth="1"/>
    <col min="9987" max="9987" width="11.6640625" style="171" customWidth="1"/>
    <col min="9988" max="9988" width="8.109375" style="171" customWidth="1"/>
    <col min="9989" max="9989" width="36.44140625" style="171" customWidth="1"/>
    <col min="9990" max="9990" width="10.77734375" style="171" customWidth="1"/>
    <col min="9991" max="9991" width="8.109375" style="171" customWidth="1"/>
    <col min="9992" max="9992" width="9.109375" style="171" customWidth="1"/>
    <col min="9993" max="9996" width="0" style="171" hidden="1" customWidth="1"/>
    <col min="9997" max="10241" width="9" style="171"/>
    <col min="10242" max="10242" width="36.77734375" style="171" customWidth="1"/>
    <col min="10243" max="10243" width="11.6640625" style="171" customWidth="1"/>
    <col min="10244" max="10244" width="8.109375" style="171" customWidth="1"/>
    <col min="10245" max="10245" width="36.44140625" style="171" customWidth="1"/>
    <col min="10246" max="10246" width="10.77734375" style="171" customWidth="1"/>
    <col min="10247" max="10247" width="8.109375" style="171" customWidth="1"/>
    <col min="10248" max="10248" width="9.109375" style="171" customWidth="1"/>
    <col min="10249" max="10252" width="0" style="171" hidden="1" customWidth="1"/>
    <col min="10253" max="10497" width="9" style="171"/>
    <col min="10498" max="10498" width="36.77734375" style="171" customWidth="1"/>
    <col min="10499" max="10499" width="11.6640625" style="171" customWidth="1"/>
    <col min="10500" max="10500" width="8.109375" style="171" customWidth="1"/>
    <col min="10501" max="10501" width="36.44140625" style="171" customWidth="1"/>
    <col min="10502" max="10502" width="10.77734375" style="171" customWidth="1"/>
    <col min="10503" max="10503" width="8.109375" style="171" customWidth="1"/>
    <col min="10504" max="10504" width="9.109375" style="171" customWidth="1"/>
    <col min="10505" max="10508" width="0" style="171" hidden="1" customWidth="1"/>
    <col min="10509" max="10753" width="9" style="171"/>
    <col min="10754" max="10754" width="36.77734375" style="171" customWidth="1"/>
    <col min="10755" max="10755" width="11.6640625" style="171" customWidth="1"/>
    <col min="10756" max="10756" width="8.109375" style="171" customWidth="1"/>
    <col min="10757" max="10757" width="36.44140625" style="171" customWidth="1"/>
    <col min="10758" max="10758" width="10.77734375" style="171" customWidth="1"/>
    <col min="10759" max="10759" width="8.109375" style="171" customWidth="1"/>
    <col min="10760" max="10760" width="9.109375" style="171" customWidth="1"/>
    <col min="10761" max="10764" width="0" style="171" hidden="1" customWidth="1"/>
    <col min="10765" max="11009" width="9" style="171"/>
    <col min="11010" max="11010" width="36.77734375" style="171" customWidth="1"/>
    <col min="11011" max="11011" width="11.6640625" style="171" customWidth="1"/>
    <col min="11012" max="11012" width="8.109375" style="171" customWidth="1"/>
    <col min="11013" max="11013" width="36.44140625" style="171" customWidth="1"/>
    <col min="11014" max="11014" width="10.77734375" style="171" customWidth="1"/>
    <col min="11015" max="11015" width="8.109375" style="171" customWidth="1"/>
    <col min="11016" max="11016" width="9.109375" style="171" customWidth="1"/>
    <col min="11017" max="11020" width="0" style="171" hidden="1" customWidth="1"/>
    <col min="11021" max="11265" width="9" style="171"/>
    <col min="11266" max="11266" width="36.77734375" style="171" customWidth="1"/>
    <col min="11267" max="11267" width="11.6640625" style="171" customWidth="1"/>
    <col min="11268" max="11268" width="8.109375" style="171" customWidth="1"/>
    <col min="11269" max="11269" width="36.44140625" style="171" customWidth="1"/>
    <col min="11270" max="11270" width="10.77734375" style="171" customWidth="1"/>
    <col min="11271" max="11271" width="8.109375" style="171" customWidth="1"/>
    <col min="11272" max="11272" width="9.109375" style="171" customWidth="1"/>
    <col min="11273" max="11276" width="0" style="171" hidden="1" customWidth="1"/>
    <col min="11277" max="11521" width="9" style="171"/>
    <col min="11522" max="11522" width="36.77734375" style="171" customWidth="1"/>
    <col min="11523" max="11523" width="11.6640625" style="171" customWidth="1"/>
    <col min="11524" max="11524" width="8.109375" style="171" customWidth="1"/>
    <col min="11525" max="11525" width="36.44140625" style="171" customWidth="1"/>
    <col min="11526" max="11526" width="10.77734375" style="171" customWidth="1"/>
    <col min="11527" max="11527" width="8.109375" style="171" customWidth="1"/>
    <col min="11528" max="11528" width="9.109375" style="171" customWidth="1"/>
    <col min="11529" max="11532" width="0" style="171" hidden="1" customWidth="1"/>
    <col min="11533" max="11777" width="9" style="171"/>
    <col min="11778" max="11778" width="36.77734375" style="171" customWidth="1"/>
    <col min="11779" max="11779" width="11.6640625" style="171" customWidth="1"/>
    <col min="11780" max="11780" width="8.109375" style="171" customWidth="1"/>
    <col min="11781" max="11781" width="36.44140625" style="171" customWidth="1"/>
    <col min="11782" max="11782" width="10.77734375" style="171" customWidth="1"/>
    <col min="11783" max="11783" width="8.109375" style="171" customWidth="1"/>
    <col min="11784" max="11784" width="9.109375" style="171" customWidth="1"/>
    <col min="11785" max="11788" width="0" style="171" hidden="1" customWidth="1"/>
    <col min="11789" max="12033" width="9" style="171"/>
    <col min="12034" max="12034" width="36.77734375" style="171" customWidth="1"/>
    <col min="12035" max="12035" width="11.6640625" style="171" customWidth="1"/>
    <col min="12036" max="12036" width="8.109375" style="171" customWidth="1"/>
    <col min="12037" max="12037" width="36.44140625" style="171" customWidth="1"/>
    <col min="12038" max="12038" width="10.77734375" style="171" customWidth="1"/>
    <col min="12039" max="12039" width="8.109375" style="171" customWidth="1"/>
    <col min="12040" max="12040" width="9.109375" style="171" customWidth="1"/>
    <col min="12041" max="12044" width="0" style="171" hidden="1" customWidth="1"/>
    <col min="12045" max="12289" width="9" style="171"/>
    <col min="12290" max="12290" width="36.77734375" style="171" customWidth="1"/>
    <col min="12291" max="12291" width="11.6640625" style="171" customWidth="1"/>
    <col min="12292" max="12292" width="8.109375" style="171" customWidth="1"/>
    <col min="12293" max="12293" width="36.44140625" style="171" customWidth="1"/>
    <col min="12294" max="12294" width="10.77734375" style="171" customWidth="1"/>
    <col min="12295" max="12295" width="8.109375" style="171" customWidth="1"/>
    <col min="12296" max="12296" width="9.109375" style="171" customWidth="1"/>
    <col min="12297" max="12300" width="0" style="171" hidden="1" customWidth="1"/>
    <col min="12301" max="12545" width="9" style="171"/>
    <col min="12546" max="12546" width="36.77734375" style="171" customWidth="1"/>
    <col min="12547" max="12547" width="11.6640625" style="171" customWidth="1"/>
    <col min="12548" max="12548" width="8.109375" style="171" customWidth="1"/>
    <col min="12549" max="12549" width="36.44140625" style="171" customWidth="1"/>
    <col min="12550" max="12550" width="10.77734375" style="171" customWidth="1"/>
    <col min="12551" max="12551" width="8.109375" style="171" customWidth="1"/>
    <col min="12552" max="12552" width="9.109375" style="171" customWidth="1"/>
    <col min="12553" max="12556" width="0" style="171" hidden="1" customWidth="1"/>
    <col min="12557" max="12801" width="9" style="171"/>
    <col min="12802" max="12802" width="36.77734375" style="171" customWidth="1"/>
    <col min="12803" max="12803" width="11.6640625" style="171" customWidth="1"/>
    <col min="12804" max="12804" width="8.109375" style="171" customWidth="1"/>
    <col min="12805" max="12805" width="36.44140625" style="171" customWidth="1"/>
    <col min="12806" max="12806" width="10.77734375" style="171" customWidth="1"/>
    <col min="12807" max="12807" width="8.109375" style="171" customWidth="1"/>
    <col min="12808" max="12808" width="9.109375" style="171" customWidth="1"/>
    <col min="12809" max="12812" width="0" style="171" hidden="1" customWidth="1"/>
    <col min="12813" max="13057" width="9" style="171"/>
    <col min="13058" max="13058" width="36.77734375" style="171" customWidth="1"/>
    <col min="13059" max="13059" width="11.6640625" style="171" customWidth="1"/>
    <col min="13060" max="13060" width="8.109375" style="171" customWidth="1"/>
    <col min="13061" max="13061" width="36.44140625" style="171" customWidth="1"/>
    <col min="13062" max="13062" width="10.77734375" style="171" customWidth="1"/>
    <col min="13063" max="13063" width="8.109375" style="171" customWidth="1"/>
    <col min="13064" max="13064" width="9.109375" style="171" customWidth="1"/>
    <col min="13065" max="13068" width="0" style="171" hidden="1" customWidth="1"/>
    <col min="13069" max="13313" width="9" style="171"/>
    <col min="13314" max="13314" width="36.77734375" style="171" customWidth="1"/>
    <col min="13315" max="13315" width="11.6640625" style="171" customWidth="1"/>
    <col min="13316" max="13316" width="8.109375" style="171" customWidth="1"/>
    <col min="13317" max="13317" width="36.44140625" style="171" customWidth="1"/>
    <col min="13318" max="13318" width="10.77734375" style="171" customWidth="1"/>
    <col min="13319" max="13319" width="8.109375" style="171" customWidth="1"/>
    <col min="13320" max="13320" width="9.109375" style="171" customWidth="1"/>
    <col min="13321" max="13324" width="0" style="171" hidden="1" customWidth="1"/>
    <col min="13325" max="13569" width="9" style="171"/>
    <col min="13570" max="13570" width="36.77734375" style="171" customWidth="1"/>
    <col min="13571" max="13571" width="11.6640625" style="171" customWidth="1"/>
    <col min="13572" max="13572" width="8.109375" style="171" customWidth="1"/>
    <col min="13573" max="13573" width="36.44140625" style="171" customWidth="1"/>
    <col min="13574" max="13574" width="10.77734375" style="171" customWidth="1"/>
    <col min="13575" max="13575" width="8.109375" style="171" customWidth="1"/>
    <col min="13576" max="13576" width="9.109375" style="171" customWidth="1"/>
    <col min="13577" max="13580" width="0" style="171" hidden="1" customWidth="1"/>
    <col min="13581" max="13825" width="9" style="171"/>
    <col min="13826" max="13826" width="36.77734375" style="171" customWidth="1"/>
    <col min="13827" max="13827" width="11.6640625" style="171" customWidth="1"/>
    <col min="13828" max="13828" width="8.109375" style="171" customWidth="1"/>
    <col min="13829" max="13829" width="36.44140625" style="171" customWidth="1"/>
    <col min="13830" max="13830" width="10.77734375" style="171" customWidth="1"/>
    <col min="13831" max="13831" width="8.109375" style="171" customWidth="1"/>
    <col min="13832" max="13832" width="9.109375" style="171" customWidth="1"/>
    <col min="13833" max="13836" width="0" style="171" hidden="1" customWidth="1"/>
    <col min="13837" max="14081" width="9" style="171"/>
    <col min="14082" max="14082" width="36.77734375" style="171" customWidth="1"/>
    <col min="14083" max="14083" width="11.6640625" style="171" customWidth="1"/>
    <col min="14084" max="14084" width="8.109375" style="171" customWidth="1"/>
    <col min="14085" max="14085" width="36.44140625" style="171" customWidth="1"/>
    <col min="14086" max="14086" width="10.77734375" style="171" customWidth="1"/>
    <col min="14087" max="14087" width="8.109375" style="171" customWidth="1"/>
    <col min="14088" max="14088" width="9.109375" style="171" customWidth="1"/>
    <col min="14089" max="14092" width="0" style="171" hidden="1" customWidth="1"/>
    <col min="14093" max="14337" width="9" style="171"/>
    <col min="14338" max="14338" width="36.77734375" style="171" customWidth="1"/>
    <col min="14339" max="14339" width="11.6640625" style="171" customWidth="1"/>
    <col min="14340" max="14340" width="8.109375" style="171" customWidth="1"/>
    <col min="14341" max="14341" width="36.44140625" style="171" customWidth="1"/>
    <col min="14342" max="14342" width="10.77734375" style="171" customWidth="1"/>
    <col min="14343" max="14343" width="8.109375" style="171" customWidth="1"/>
    <col min="14344" max="14344" width="9.109375" style="171" customWidth="1"/>
    <col min="14345" max="14348" width="0" style="171" hidden="1" customWidth="1"/>
    <col min="14349" max="14593" width="9" style="171"/>
    <col min="14594" max="14594" width="36.77734375" style="171" customWidth="1"/>
    <col min="14595" max="14595" width="11.6640625" style="171" customWidth="1"/>
    <col min="14596" max="14596" width="8.109375" style="171" customWidth="1"/>
    <col min="14597" max="14597" width="36.44140625" style="171" customWidth="1"/>
    <col min="14598" max="14598" width="10.77734375" style="171" customWidth="1"/>
    <col min="14599" max="14599" width="8.109375" style="171" customWidth="1"/>
    <col min="14600" max="14600" width="9.109375" style="171" customWidth="1"/>
    <col min="14601" max="14604" width="0" style="171" hidden="1" customWidth="1"/>
    <col min="14605" max="14849" width="9" style="171"/>
    <col min="14850" max="14850" width="36.77734375" style="171" customWidth="1"/>
    <col min="14851" max="14851" width="11.6640625" style="171" customWidth="1"/>
    <col min="14852" max="14852" width="8.109375" style="171" customWidth="1"/>
    <col min="14853" max="14853" width="36.44140625" style="171" customWidth="1"/>
    <col min="14854" max="14854" width="10.77734375" style="171" customWidth="1"/>
    <col min="14855" max="14855" width="8.109375" style="171" customWidth="1"/>
    <col min="14856" max="14856" width="9.109375" style="171" customWidth="1"/>
    <col min="14857" max="14860" width="0" style="171" hidden="1" customWidth="1"/>
    <col min="14861" max="15105" width="9" style="171"/>
    <col min="15106" max="15106" width="36.77734375" style="171" customWidth="1"/>
    <col min="15107" max="15107" width="11.6640625" style="171" customWidth="1"/>
    <col min="15108" max="15108" width="8.109375" style="171" customWidth="1"/>
    <col min="15109" max="15109" width="36.44140625" style="171" customWidth="1"/>
    <col min="15110" max="15110" width="10.77734375" style="171" customWidth="1"/>
    <col min="15111" max="15111" width="8.109375" style="171" customWidth="1"/>
    <col min="15112" max="15112" width="9.109375" style="171" customWidth="1"/>
    <col min="15113" max="15116" width="0" style="171" hidden="1" customWidth="1"/>
    <col min="15117" max="15361" width="9" style="171"/>
    <col min="15362" max="15362" width="36.77734375" style="171" customWidth="1"/>
    <col min="15363" max="15363" width="11.6640625" style="171" customWidth="1"/>
    <col min="15364" max="15364" width="8.109375" style="171" customWidth="1"/>
    <col min="15365" max="15365" width="36.44140625" style="171" customWidth="1"/>
    <col min="15366" max="15366" width="10.77734375" style="171" customWidth="1"/>
    <col min="15367" max="15367" width="8.109375" style="171" customWidth="1"/>
    <col min="15368" max="15368" width="9.109375" style="171" customWidth="1"/>
    <col min="15369" max="15372" width="0" style="171" hidden="1" customWidth="1"/>
    <col min="15373" max="15617" width="9" style="171"/>
    <col min="15618" max="15618" width="36.77734375" style="171" customWidth="1"/>
    <col min="15619" max="15619" width="11.6640625" style="171" customWidth="1"/>
    <col min="15620" max="15620" width="8.109375" style="171" customWidth="1"/>
    <col min="15621" max="15621" width="36.44140625" style="171" customWidth="1"/>
    <col min="15622" max="15622" width="10.77734375" style="171" customWidth="1"/>
    <col min="15623" max="15623" width="8.109375" style="171" customWidth="1"/>
    <col min="15624" max="15624" width="9.109375" style="171" customWidth="1"/>
    <col min="15625" max="15628" width="0" style="171" hidden="1" customWidth="1"/>
    <col min="15629" max="15873" width="9" style="171"/>
    <col min="15874" max="15874" width="36.77734375" style="171" customWidth="1"/>
    <col min="15875" max="15875" width="11.6640625" style="171" customWidth="1"/>
    <col min="15876" max="15876" width="8.109375" style="171" customWidth="1"/>
    <col min="15877" max="15877" width="36.44140625" style="171" customWidth="1"/>
    <col min="15878" max="15878" width="10.77734375" style="171" customWidth="1"/>
    <col min="15879" max="15879" width="8.109375" style="171" customWidth="1"/>
    <col min="15880" max="15880" width="9.109375" style="171" customWidth="1"/>
    <col min="15881" max="15884" width="0" style="171" hidden="1" customWidth="1"/>
    <col min="15885" max="16129" width="9" style="171"/>
    <col min="16130" max="16130" width="36.77734375" style="171" customWidth="1"/>
    <col min="16131" max="16131" width="11.6640625" style="171" customWidth="1"/>
    <col min="16132" max="16132" width="8.109375" style="171" customWidth="1"/>
    <col min="16133" max="16133" width="36.44140625" style="171" customWidth="1"/>
    <col min="16134" max="16134" width="10.77734375" style="171" customWidth="1"/>
    <col min="16135" max="16135" width="8.109375" style="171" customWidth="1"/>
    <col min="16136" max="16136" width="9.109375" style="171" customWidth="1"/>
    <col min="16137" max="16140" width="0" style="171" hidden="1" customWidth="1"/>
    <col min="16141" max="16384" width="9" style="171"/>
  </cols>
  <sheetData>
    <row r="1" spans="1:14" ht="18.600000000000001">
      <c r="A1" s="472" t="s">
        <v>287</v>
      </c>
      <c r="B1" s="472"/>
      <c r="C1" s="472"/>
      <c r="D1" s="472"/>
      <c r="E1" s="472"/>
      <c r="F1" s="472"/>
      <c r="G1" s="472"/>
      <c r="H1" s="472"/>
      <c r="I1" s="472"/>
      <c r="J1" s="472"/>
      <c r="K1" s="472"/>
      <c r="L1" s="472"/>
      <c r="M1" s="472"/>
      <c r="N1" s="472"/>
    </row>
    <row r="2" spans="1:14" ht="24.75" customHeight="1">
      <c r="A2" s="473" t="s">
        <v>413</v>
      </c>
      <c r="B2" s="473"/>
      <c r="C2" s="473"/>
      <c r="D2" s="473"/>
      <c r="E2" s="473"/>
      <c r="F2" s="473"/>
      <c r="G2" s="473"/>
      <c r="H2" s="473"/>
      <c r="I2" s="473"/>
      <c r="J2" s="473"/>
      <c r="K2" s="473"/>
      <c r="L2" s="473"/>
      <c r="M2" s="473"/>
      <c r="N2" s="473"/>
    </row>
    <row r="3" spans="1:14" ht="17.399999999999999">
      <c r="A3" s="480"/>
      <c r="B3" s="481"/>
      <c r="C3" s="172"/>
      <c r="D3" s="172"/>
      <c r="E3" s="172"/>
      <c r="F3" s="172"/>
      <c r="G3" s="172"/>
      <c r="H3" s="173"/>
      <c r="J3" s="172"/>
      <c r="K3" s="172"/>
      <c r="L3" s="172"/>
      <c r="M3" s="172"/>
      <c r="N3" s="174" t="s">
        <v>33</v>
      </c>
    </row>
    <row r="4" spans="1:14" ht="52.2">
      <c r="A4" s="132" t="s">
        <v>133</v>
      </c>
      <c r="B4" s="133" t="s">
        <v>30</v>
      </c>
      <c r="C4" s="133" t="s">
        <v>223</v>
      </c>
      <c r="D4" s="133" t="s">
        <v>221</v>
      </c>
      <c r="E4" s="133" t="s">
        <v>336</v>
      </c>
      <c r="F4" s="133" t="s">
        <v>222</v>
      </c>
      <c r="G4" s="134" t="s">
        <v>214</v>
      </c>
      <c r="H4" s="132" t="s">
        <v>134</v>
      </c>
      <c r="I4" s="133" t="s">
        <v>30</v>
      </c>
      <c r="J4" s="133" t="s">
        <v>223</v>
      </c>
      <c r="K4" s="133" t="s">
        <v>221</v>
      </c>
      <c r="L4" s="133" t="s">
        <v>43</v>
      </c>
      <c r="M4" s="133" t="s">
        <v>222</v>
      </c>
      <c r="N4" s="134" t="s">
        <v>214</v>
      </c>
    </row>
    <row r="5" spans="1:14" ht="37.5" customHeight="1">
      <c r="A5" s="187" t="s">
        <v>289</v>
      </c>
      <c r="B5" s="175"/>
      <c r="C5" s="176"/>
      <c r="D5" s="176"/>
      <c r="E5" s="176"/>
      <c r="F5" s="176"/>
      <c r="G5" s="177"/>
      <c r="H5" s="187" t="s">
        <v>39</v>
      </c>
      <c r="I5" s="175"/>
      <c r="J5" s="176"/>
      <c r="K5" s="176"/>
      <c r="L5" s="176"/>
      <c r="M5" s="176"/>
      <c r="N5" s="177"/>
    </row>
    <row r="6" spans="1:14" ht="30.75" customHeight="1">
      <c r="A6" s="178" t="s">
        <v>1708</v>
      </c>
      <c r="B6" s="175"/>
      <c r="C6" s="176"/>
      <c r="D6" s="176"/>
      <c r="E6" s="176"/>
      <c r="F6" s="176"/>
      <c r="G6" s="177"/>
      <c r="H6" s="178" t="s">
        <v>1710</v>
      </c>
      <c r="I6" s="175"/>
      <c r="J6" s="176"/>
      <c r="K6" s="176"/>
      <c r="L6" s="176"/>
      <c r="M6" s="176"/>
      <c r="N6" s="177"/>
    </row>
    <row r="7" spans="1:14" ht="36.75" customHeight="1">
      <c r="A7" s="179" t="s">
        <v>136</v>
      </c>
      <c r="B7" s="89"/>
      <c r="C7" s="153"/>
      <c r="D7" s="153"/>
      <c r="E7" s="153"/>
      <c r="F7" s="153"/>
      <c r="G7" s="180"/>
      <c r="H7" s="179" t="s">
        <v>137</v>
      </c>
      <c r="I7" s="89">
        <f>SUM(I8:I10)</f>
        <v>0</v>
      </c>
      <c r="J7" s="153"/>
      <c r="K7" s="153"/>
      <c r="L7" s="153"/>
      <c r="M7" s="153"/>
      <c r="N7" s="180"/>
    </row>
    <row r="8" spans="1:14" ht="36.75" customHeight="1">
      <c r="A8" s="181" t="s">
        <v>138</v>
      </c>
      <c r="B8" s="89"/>
      <c r="C8" s="153"/>
      <c r="D8" s="153"/>
      <c r="E8" s="153"/>
      <c r="F8" s="153"/>
      <c r="G8" s="180"/>
      <c r="H8" s="181" t="s">
        <v>138</v>
      </c>
      <c r="I8" s="89"/>
      <c r="J8" s="153"/>
      <c r="K8" s="153"/>
      <c r="L8" s="153"/>
      <c r="M8" s="153"/>
      <c r="N8" s="180"/>
    </row>
    <row r="9" spans="1:14" ht="36.75" customHeight="1">
      <c r="A9" s="181" t="s">
        <v>139</v>
      </c>
      <c r="B9" s="89"/>
      <c r="C9" s="153"/>
      <c r="D9" s="153"/>
      <c r="E9" s="153"/>
      <c r="F9" s="153"/>
      <c r="G9" s="180"/>
      <c r="H9" s="181" t="s">
        <v>139</v>
      </c>
      <c r="I9" s="89"/>
      <c r="J9" s="153"/>
      <c r="K9" s="153"/>
      <c r="L9" s="153"/>
      <c r="M9" s="153"/>
      <c r="N9" s="180"/>
    </row>
    <row r="10" spans="1:14" ht="36.75" customHeight="1">
      <c r="A10" s="181" t="s">
        <v>140</v>
      </c>
      <c r="B10" s="89"/>
      <c r="C10" s="153"/>
      <c r="D10" s="153"/>
      <c r="E10" s="153"/>
      <c r="F10" s="153"/>
      <c r="G10" s="180"/>
      <c r="H10" s="181" t="s">
        <v>140</v>
      </c>
      <c r="I10" s="89"/>
      <c r="J10" s="153"/>
      <c r="K10" s="153"/>
      <c r="L10" s="153"/>
      <c r="M10" s="153"/>
      <c r="N10" s="180"/>
    </row>
    <row r="11" spans="1:14" ht="36.75" customHeight="1">
      <c r="A11" s="179" t="s">
        <v>141</v>
      </c>
      <c r="B11" s="89">
        <f>B12+B13</f>
        <v>0</v>
      </c>
      <c r="C11" s="153"/>
      <c r="D11" s="153"/>
      <c r="E11" s="153"/>
      <c r="F11" s="153"/>
      <c r="G11" s="180"/>
      <c r="H11" s="179" t="s">
        <v>142</v>
      </c>
      <c r="I11" s="89">
        <f>I12+I13</f>
        <v>0</v>
      </c>
      <c r="J11" s="153"/>
      <c r="K11" s="153"/>
      <c r="L11" s="153"/>
      <c r="M11" s="153"/>
      <c r="N11" s="180"/>
    </row>
    <row r="12" spans="1:14" ht="36.75" customHeight="1">
      <c r="A12" s="188" t="s">
        <v>290</v>
      </c>
      <c r="B12" s="89"/>
      <c r="C12" s="153"/>
      <c r="D12" s="153"/>
      <c r="E12" s="153"/>
      <c r="F12" s="153"/>
      <c r="G12" s="180"/>
      <c r="H12" s="181" t="s">
        <v>143</v>
      </c>
      <c r="I12" s="89"/>
      <c r="J12" s="153"/>
      <c r="K12" s="153"/>
      <c r="L12" s="153"/>
      <c r="M12" s="153"/>
      <c r="N12" s="180"/>
    </row>
    <row r="13" spans="1:14" ht="36.75" customHeight="1">
      <c r="A13" s="181" t="s">
        <v>144</v>
      </c>
      <c r="B13" s="89"/>
      <c r="C13" s="153"/>
      <c r="D13" s="153"/>
      <c r="E13" s="153"/>
      <c r="F13" s="153"/>
      <c r="G13" s="180"/>
      <c r="H13" s="181" t="s">
        <v>144</v>
      </c>
      <c r="I13" s="89"/>
      <c r="J13" s="153"/>
      <c r="K13" s="153"/>
      <c r="L13" s="153"/>
      <c r="M13" s="153"/>
      <c r="N13" s="180"/>
    </row>
    <row r="14" spans="1:14" ht="36.75" customHeight="1">
      <c r="A14" s="179" t="s">
        <v>145</v>
      </c>
      <c r="B14" s="89"/>
      <c r="C14" s="153"/>
      <c r="D14" s="153"/>
      <c r="E14" s="153"/>
      <c r="F14" s="153"/>
      <c r="G14" s="180"/>
      <c r="H14" s="179" t="s">
        <v>146</v>
      </c>
      <c r="I14" s="89"/>
      <c r="J14" s="153"/>
      <c r="K14" s="153"/>
      <c r="L14" s="153"/>
      <c r="M14" s="153"/>
      <c r="N14" s="180"/>
    </row>
    <row r="15" spans="1:14" ht="36.75" customHeight="1">
      <c r="A15" s="179" t="s">
        <v>147</v>
      </c>
      <c r="B15" s="89"/>
      <c r="C15" s="153"/>
      <c r="D15" s="153"/>
      <c r="E15" s="153"/>
      <c r="F15" s="153"/>
      <c r="G15" s="180"/>
      <c r="H15" s="179" t="s">
        <v>148</v>
      </c>
      <c r="I15" s="89"/>
      <c r="J15" s="153"/>
      <c r="K15" s="153"/>
      <c r="L15" s="153"/>
      <c r="M15" s="153"/>
      <c r="N15" s="180"/>
    </row>
    <row r="16" spans="1:14" ht="36.75" customHeight="1">
      <c r="A16" s="182"/>
      <c r="B16" s="183"/>
      <c r="C16" s="183"/>
      <c r="D16" s="183"/>
      <c r="E16" s="183"/>
      <c r="F16" s="183"/>
      <c r="G16" s="183"/>
      <c r="H16" s="184" t="s">
        <v>149</v>
      </c>
      <c r="I16" s="183"/>
      <c r="J16" s="183"/>
      <c r="K16" s="183"/>
      <c r="L16" s="183"/>
      <c r="M16" s="183"/>
      <c r="N16" s="183"/>
    </row>
    <row r="17" spans="1:13" ht="38.25" customHeight="1">
      <c r="A17" s="482" t="s">
        <v>1764</v>
      </c>
      <c r="B17" s="482"/>
      <c r="C17" s="482"/>
      <c r="D17" s="482"/>
      <c r="E17" s="482"/>
      <c r="F17" s="482"/>
      <c r="G17" s="482"/>
      <c r="H17" s="482"/>
      <c r="I17" s="482"/>
      <c r="J17" s="482"/>
      <c r="K17" s="482"/>
      <c r="L17" s="482"/>
      <c r="M17" s="482"/>
    </row>
    <row r="18" spans="1:13">
      <c r="A18" s="482" t="s">
        <v>168</v>
      </c>
      <c r="B18" s="482"/>
      <c r="C18" s="482"/>
      <c r="D18" s="482"/>
      <c r="E18" s="482"/>
      <c r="F18" s="482"/>
      <c r="G18" s="482"/>
      <c r="H18" s="482"/>
      <c r="I18" s="482"/>
      <c r="J18" s="482"/>
      <c r="K18" s="482"/>
      <c r="L18" s="482"/>
      <c r="M18" s="482"/>
    </row>
    <row r="19" spans="1:13">
      <c r="A19" s="171"/>
      <c r="B19" s="185"/>
      <c r="C19" s="185"/>
      <c r="D19" s="185"/>
      <c r="E19" s="185"/>
      <c r="F19" s="185"/>
      <c r="I19" s="185"/>
      <c r="J19" s="185"/>
      <c r="K19" s="185"/>
      <c r="L19" s="185"/>
      <c r="M19" s="185"/>
    </row>
    <row r="20" spans="1:13">
      <c r="A20" s="171"/>
    </row>
    <row r="21" spans="1:13">
      <c r="A21" s="171"/>
    </row>
    <row r="22" spans="1:13">
      <c r="A22" s="171"/>
    </row>
    <row r="23" spans="1:13">
      <c r="A23" s="171"/>
    </row>
    <row r="24" spans="1:13">
      <c r="A24" s="171"/>
    </row>
    <row r="25" spans="1:13">
      <c r="A25" s="171"/>
    </row>
    <row r="26" spans="1:13">
      <c r="A26" s="171"/>
    </row>
    <row r="27" spans="1:13">
      <c r="A27" s="171"/>
    </row>
    <row r="28" spans="1:13">
      <c r="A28" s="171"/>
    </row>
    <row r="29" spans="1:13">
      <c r="A29" s="171"/>
    </row>
    <row r="30" spans="1:13">
      <c r="A30" s="171"/>
    </row>
    <row r="31" spans="1:13">
      <c r="A31" s="171"/>
    </row>
    <row r="32" spans="1:13">
      <c r="A32" s="171"/>
    </row>
    <row r="33" spans="1:1">
      <c r="A33" s="171"/>
    </row>
    <row r="34" spans="1:1">
      <c r="A34" s="171"/>
    </row>
    <row r="35" spans="1:1">
      <c r="A35" s="171"/>
    </row>
    <row r="36" spans="1:1">
      <c r="A36" s="171"/>
    </row>
  </sheetData>
  <mergeCells count="5">
    <mergeCell ref="A3:B3"/>
    <mergeCell ref="A17:M17"/>
    <mergeCell ref="A18:M18"/>
    <mergeCell ref="A2:N2"/>
    <mergeCell ref="A1:N1"/>
  </mergeCells>
  <phoneticPr fontId="3" type="noConversion"/>
  <printOptions horizontalCentered="1"/>
  <pageMargins left="0.23622047244094491" right="0.23622047244094491" top="0.5" bottom="0.31496062992125984" header="0.31496062992125984" footer="0.31496062992125984"/>
  <pageSetup paperSize="9" scale="71" orientation="landscape" blackAndWhite="1" errors="blank"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showZeros="0" workbookViewId="0">
      <selection activeCell="M20" sqref="M20"/>
    </sheetView>
  </sheetViews>
  <sheetFormatPr defaultColWidth="9" defaultRowHeight="14.4"/>
  <cols>
    <col min="1" max="1" width="33.44140625" style="189" customWidth="1"/>
    <col min="2" max="2" width="14.44140625" style="418" customWidth="1"/>
    <col min="3" max="3" width="9.21875" style="203" hidden="1" customWidth="1"/>
    <col min="4" max="4" width="34.21875" style="189" customWidth="1"/>
    <col min="5" max="5" width="14.44140625" style="418" customWidth="1"/>
    <col min="6" max="6" width="12.109375" style="189" hidden="1" customWidth="1"/>
    <col min="7" max="7" width="11.6640625" style="189" hidden="1" customWidth="1"/>
    <col min="8" max="8" width="7.109375" style="189" hidden="1" customWidth="1"/>
    <col min="9" max="9" width="11.6640625" style="189" hidden="1" customWidth="1"/>
    <col min="10" max="10" width="13" style="189" hidden="1" customWidth="1"/>
    <col min="11" max="12" width="15.44140625" style="189" hidden="1" customWidth="1"/>
    <col min="13" max="16384" width="9" style="189"/>
  </cols>
  <sheetData>
    <row r="1" spans="1:12" ht="18" customHeight="1">
      <c r="A1" s="464" t="s">
        <v>320</v>
      </c>
      <c r="B1" s="464"/>
      <c r="C1" s="464"/>
      <c r="D1" s="464"/>
      <c r="E1" s="464"/>
      <c r="F1" s="464"/>
    </row>
    <row r="2" spans="1:12" ht="24">
      <c r="A2" s="466" t="s">
        <v>386</v>
      </c>
      <c r="B2" s="466"/>
      <c r="C2" s="466"/>
      <c r="D2" s="466"/>
      <c r="E2" s="466"/>
      <c r="F2" s="466"/>
    </row>
    <row r="3" spans="1:12" ht="24">
      <c r="A3" s="190"/>
      <c r="B3" s="412"/>
      <c r="C3" s="191"/>
      <c r="D3" s="190"/>
      <c r="E3" s="483" t="s">
        <v>33</v>
      </c>
      <c r="F3" s="483"/>
    </row>
    <row r="4" spans="1:12" ht="17.399999999999999">
      <c r="A4" s="192" t="s">
        <v>82</v>
      </c>
      <c r="B4" s="413" t="s">
        <v>30</v>
      </c>
      <c r="C4" s="26" t="s">
        <v>190</v>
      </c>
      <c r="D4" s="192" t="s">
        <v>0</v>
      </c>
      <c r="E4" s="413" t="s">
        <v>30</v>
      </c>
      <c r="F4" s="1" t="s">
        <v>190</v>
      </c>
    </row>
    <row r="5" spans="1:12" ht="17.399999999999999">
      <c r="A5" s="192" t="s">
        <v>39</v>
      </c>
      <c r="B5" s="414">
        <f>SUM(B6,B33)</f>
        <v>1013369</v>
      </c>
      <c r="C5" s="194">
        <v>2.8282531441663536</v>
      </c>
      <c r="D5" s="192" t="s">
        <v>292</v>
      </c>
      <c r="E5" s="414">
        <f>SUM(E6,E33)</f>
        <v>1013369</v>
      </c>
      <c r="F5" s="194">
        <v>-13.686705693666163</v>
      </c>
      <c r="G5" s="193"/>
    </row>
    <row r="6" spans="1:12" ht="18" thickBot="1">
      <c r="A6" s="2" t="s">
        <v>1</v>
      </c>
      <c r="B6" s="414">
        <f>SUM(B7,B21)</f>
        <v>377900</v>
      </c>
      <c r="C6" s="194">
        <v>2.9</v>
      </c>
      <c r="D6" s="2" t="s">
        <v>2</v>
      </c>
      <c r="E6" s="414">
        <f>SUM(E7:E32)</f>
        <v>880332</v>
      </c>
      <c r="F6" s="194">
        <v>-9.1505581521587693</v>
      </c>
      <c r="G6" s="56">
        <v>0</v>
      </c>
      <c r="J6" s="270">
        <f>SUM(J7:J32)</f>
        <v>969001</v>
      </c>
    </row>
    <row r="7" spans="1:12">
      <c r="A7" s="77" t="s">
        <v>293</v>
      </c>
      <c r="B7" s="415">
        <f>SUM(B8:B19)</f>
        <v>280400</v>
      </c>
      <c r="C7" s="196"/>
      <c r="D7" s="77" t="s">
        <v>6</v>
      </c>
      <c r="E7" s="415">
        <v>37799</v>
      </c>
      <c r="F7" s="197"/>
      <c r="G7" s="56">
        <f>SUM(G8:G20)</f>
        <v>300600</v>
      </c>
      <c r="H7" s="56">
        <f>SUM(H8:H20)</f>
        <v>280600</v>
      </c>
      <c r="I7" s="189">
        <v>280600</v>
      </c>
      <c r="J7" s="310">
        <v>37679</v>
      </c>
      <c r="K7" s="307" t="s">
        <v>1665</v>
      </c>
      <c r="L7" s="310">
        <v>37679</v>
      </c>
    </row>
    <row r="8" spans="1:12">
      <c r="A8" s="77" t="s">
        <v>3</v>
      </c>
      <c r="B8" s="415">
        <v>94000</v>
      </c>
      <c r="C8" s="197"/>
      <c r="D8" s="77" t="s">
        <v>7</v>
      </c>
      <c r="E8" s="415"/>
      <c r="F8" s="197"/>
      <c r="G8" s="56">
        <v>100750</v>
      </c>
      <c r="H8" s="189">
        <f t="shared" ref="H8:H15" si="0">ROUND(G8*0.935,-2)</f>
        <v>94200</v>
      </c>
      <c r="K8" s="308" t="s">
        <v>1666</v>
      </c>
      <c r="L8" s="310">
        <v>868</v>
      </c>
    </row>
    <row r="9" spans="1:12">
      <c r="A9" s="77" t="s">
        <v>9</v>
      </c>
      <c r="B9" s="415">
        <v>45200</v>
      </c>
      <c r="C9" s="197"/>
      <c r="D9" s="77" t="s">
        <v>8</v>
      </c>
      <c r="E9" s="415">
        <v>814</v>
      </c>
      <c r="F9" s="197"/>
      <c r="G9" s="56">
        <v>48300</v>
      </c>
      <c r="H9" s="189">
        <f t="shared" si="0"/>
        <v>45200</v>
      </c>
      <c r="J9" s="310">
        <v>868</v>
      </c>
      <c r="K9" s="309" t="s">
        <v>1667</v>
      </c>
      <c r="L9" s="310">
        <v>36773</v>
      </c>
    </row>
    <row r="10" spans="1:12">
      <c r="A10" s="77" t="s">
        <v>12</v>
      </c>
      <c r="B10" s="415">
        <v>5600</v>
      </c>
      <c r="C10" s="197"/>
      <c r="D10" s="77" t="s">
        <v>10</v>
      </c>
      <c r="E10" s="415">
        <v>37854</v>
      </c>
      <c r="F10" s="197"/>
      <c r="G10" s="56">
        <v>6000</v>
      </c>
      <c r="H10" s="189">
        <f t="shared" si="0"/>
        <v>5600</v>
      </c>
      <c r="J10" s="310">
        <v>36773</v>
      </c>
      <c r="K10" s="309" t="s">
        <v>1668</v>
      </c>
      <c r="L10" s="310">
        <v>218712</v>
      </c>
    </row>
    <row r="11" spans="1:12">
      <c r="A11" s="77" t="s">
        <v>377</v>
      </c>
      <c r="B11" s="415">
        <v>8900</v>
      </c>
      <c r="C11" s="197"/>
      <c r="D11" s="77" t="s">
        <v>11</v>
      </c>
      <c r="E11" s="415">
        <v>180822</v>
      </c>
      <c r="F11" s="197"/>
      <c r="G11" s="56">
        <v>9500</v>
      </c>
      <c r="H11" s="189">
        <f t="shared" si="0"/>
        <v>8900</v>
      </c>
      <c r="J11" s="310">
        <v>218712</v>
      </c>
      <c r="K11" s="309" t="s">
        <v>1669</v>
      </c>
      <c r="L11" s="310">
        <v>13957</v>
      </c>
    </row>
    <row r="12" spans="1:12">
      <c r="A12" s="77" t="s">
        <v>294</v>
      </c>
      <c r="B12" s="415">
        <v>22400</v>
      </c>
      <c r="C12" s="197"/>
      <c r="D12" s="77" t="s">
        <v>13</v>
      </c>
      <c r="E12" s="415">
        <v>14467</v>
      </c>
      <c r="F12" s="197"/>
      <c r="G12" s="56">
        <v>24000</v>
      </c>
      <c r="H12" s="189">
        <f t="shared" si="0"/>
        <v>22400</v>
      </c>
      <c r="J12" s="310">
        <v>13957</v>
      </c>
      <c r="K12" s="309" t="s">
        <v>1670</v>
      </c>
      <c r="L12" s="310">
        <v>11972</v>
      </c>
    </row>
    <row r="13" spans="1:12">
      <c r="A13" s="77" t="s">
        <v>16</v>
      </c>
      <c r="B13" s="415">
        <v>15400</v>
      </c>
      <c r="C13" s="197"/>
      <c r="D13" s="77" t="s">
        <v>295</v>
      </c>
      <c r="E13" s="415">
        <v>13670</v>
      </c>
      <c r="F13" s="197"/>
      <c r="G13" s="56">
        <v>16500</v>
      </c>
      <c r="H13" s="189">
        <f t="shared" si="0"/>
        <v>15400</v>
      </c>
      <c r="J13" s="310">
        <v>11972</v>
      </c>
      <c r="K13" s="309" t="s">
        <v>1671</v>
      </c>
      <c r="L13" s="310">
        <v>78221</v>
      </c>
    </row>
    <row r="14" spans="1:12">
      <c r="A14" s="77" t="s">
        <v>1727</v>
      </c>
      <c r="B14" s="415">
        <v>7900</v>
      </c>
      <c r="C14" s="197"/>
      <c r="D14" s="77" t="s">
        <v>15</v>
      </c>
      <c r="E14" s="415">
        <v>83509</v>
      </c>
      <c r="F14" s="197"/>
      <c r="G14" s="56">
        <v>8500</v>
      </c>
      <c r="H14" s="189">
        <f t="shared" si="0"/>
        <v>7900</v>
      </c>
      <c r="J14" s="310">
        <v>78221</v>
      </c>
      <c r="K14" s="309" t="s">
        <v>1672</v>
      </c>
      <c r="L14" s="310">
        <v>110875</v>
      </c>
    </row>
    <row r="15" spans="1:12">
      <c r="A15" s="77" t="s">
        <v>387</v>
      </c>
      <c r="B15" s="415">
        <v>21000</v>
      </c>
      <c r="C15" s="197"/>
      <c r="D15" s="77" t="s">
        <v>298</v>
      </c>
      <c r="E15" s="415">
        <v>108176</v>
      </c>
      <c r="F15" s="197"/>
      <c r="G15" s="56">
        <v>22500</v>
      </c>
      <c r="H15" s="189">
        <f t="shared" si="0"/>
        <v>21000</v>
      </c>
      <c r="J15" s="310">
        <v>110875</v>
      </c>
      <c r="K15" s="309" t="s">
        <v>1673</v>
      </c>
      <c r="L15" s="310">
        <v>26810</v>
      </c>
    </row>
    <row r="16" spans="1:12">
      <c r="A16" s="77" t="s">
        <v>378</v>
      </c>
      <c r="B16" s="415">
        <v>16700</v>
      </c>
      <c r="C16" s="197"/>
      <c r="D16" s="77" t="s">
        <v>17</v>
      </c>
      <c r="E16" s="415">
        <v>26668</v>
      </c>
      <c r="F16" s="197"/>
      <c r="G16" s="56">
        <v>18000</v>
      </c>
      <c r="H16" s="189">
        <f t="shared" ref="H16:H19" si="1">ROUND(G16*0.93,-2)</f>
        <v>16700</v>
      </c>
      <c r="J16" s="310">
        <v>26810</v>
      </c>
      <c r="K16" s="309" t="s">
        <v>1674</v>
      </c>
      <c r="L16" s="310">
        <v>223887</v>
      </c>
    </row>
    <row r="17" spans="1:12">
      <c r="A17" s="77" t="s">
        <v>379</v>
      </c>
      <c r="B17" s="415">
        <v>5400</v>
      </c>
      <c r="C17" s="197"/>
      <c r="D17" s="77" t="s">
        <v>19</v>
      </c>
      <c r="E17" s="415">
        <v>79991</v>
      </c>
      <c r="F17" s="197"/>
      <c r="G17" s="56">
        <v>5800</v>
      </c>
      <c r="H17" s="189">
        <f t="shared" si="1"/>
        <v>5400</v>
      </c>
      <c r="J17" s="310">
        <v>223887</v>
      </c>
      <c r="K17" s="309" t="s">
        <v>1675</v>
      </c>
      <c r="L17" s="310">
        <v>76521</v>
      </c>
    </row>
    <row r="18" spans="1:12">
      <c r="A18" s="77" t="s">
        <v>380</v>
      </c>
      <c r="B18" s="415">
        <v>37200</v>
      </c>
      <c r="C18" s="197"/>
      <c r="D18" s="77" t="s">
        <v>20</v>
      </c>
      <c r="E18" s="415">
        <v>69170</v>
      </c>
      <c r="F18" s="197"/>
      <c r="G18" s="56">
        <v>40000</v>
      </c>
      <c r="H18" s="189">
        <f t="shared" si="1"/>
        <v>37200</v>
      </c>
      <c r="J18" s="310">
        <v>76521</v>
      </c>
      <c r="K18" s="309" t="s">
        <v>1676</v>
      </c>
      <c r="L18" s="310">
        <v>40169</v>
      </c>
    </row>
    <row r="19" spans="1:12">
      <c r="A19" s="77" t="s">
        <v>296</v>
      </c>
      <c r="B19" s="415">
        <v>700</v>
      </c>
      <c r="C19" s="197"/>
      <c r="D19" s="77" t="s">
        <v>22</v>
      </c>
      <c r="E19" s="415">
        <v>60416</v>
      </c>
      <c r="F19" s="197"/>
      <c r="G19" s="56">
        <v>750</v>
      </c>
      <c r="H19" s="189">
        <f t="shared" si="1"/>
        <v>700</v>
      </c>
      <c r="J19" s="310">
        <v>40169</v>
      </c>
      <c r="K19" s="309" t="s">
        <v>1677</v>
      </c>
      <c r="L19" s="310">
        <v>9953</v>
      </c>
    </row>
    <row r="20" spans="1:12">
      <c r="A20" s="77" t="s">
        <v>297</v>
      </c>
      <c r="B20" s="416"/>
      <c r="C20" s="197"/>
      <c r="D20" s="77" t="s">
        <v>368</v>
      </c>
      <c r="E20" s="415">
        <v>25285</v>
      </c>
      <c r="F20" s="197"/>
      <c r="G20" s="56">
        <v>0</v>
      </c>
      <c r="J20" s="310">
        <v>9953</v>
      </c>
      <c r="K20" s="309" t="s">
        <v>1678</v>
      </c>
      <c r="L20" s="310">
        <v>3640</v>
      </c>
    </row>
    <row r="21" spans="1:12" ht="15.6">
      <c r="A21" s="77" t="s">
        <v>299</v>
      </c>
      <c r="B21" s="414">
        <f>SUM(B22:B27)</f>
        <v>97500</v>
      </c>
      <c r="C21" s="194">
        <v>-9.6142614789887926</v>
      </c>
      <c r="D21" s="77" t="s">
        <v>23</v>
      </c>
      <c r="E21" s="415">
        <v>1985</v>
      </c>
      <c r="F21" s="197"/>
      <c r="G21" s="195"/>
      <c r="J21" s="310">
        <v>3640</v>
      </c>
      <c r="K21" s="309" t="s">
        <v>1679</v>
      </c>
      <c r="L21" s="310">
        <v>210</v>
      </c>
    </row>
    <row r="22" spans="1:12">
      <c r="A22" s="77" t="s">
        <v>5</v>
      </c>
      <c r="B22" s="415">
        <v>53700</v>
      </c>
      <c r="C22" s="197"/>
      <c r="D22" s="77" t="s">
        <v>24</v>
      </c>
      <c r="E22" s="415">
        <v>143</v>
      </c>
      <c r="F22" s="197"/>
      <c r="G22" s="195"/>
      <c r="J22" s="310">
        <v>210</v>
      </c>
      <c r="K22" s="309" t="s">
        <v>1680</v>
      </c>
      <c r="L22" s="310">
        <v>9081</v>
      </c>
    </row>
    <row r="23" spans="1:12">
      <c r="A23" s="77" t="s">
        <v>26</v>
      </c>
      <c r="B23" s="415">
        <v>9000</v>
      </c>
      <c r="C23" s="197"/>
      <c r="D23" s="79" t="s">
        <v>303</v>
      </c>
      <c r="E23" s="415"/>
      <c r="F23" s="197"/>
      <c r="G23" s="195"/>
      <c r="J23" s="197"/>
      <c r="K23" s="309" t="s">
        <v>1681</v>
      </c>
      <c r="L23" s="310">
        <v>31981</v>
      </c>
    </row>
    <row r="24" spans="1:12">
      <c r="A24" s="77" t="s">
        <v>28</v>
      </c>
      <c r="B24" s="415">
        <v>7200</v>
      </c>
      <c r="C24" s="197"/>
      <c r="D24" s="77" t="s">
        <v>304</v>
      </c>
      <c r="E24" s="415">
        <v>4606</v>
      </c>
      <c r="F24" s="197"/>
      <c r="G24" s="195"/>
      <c r="J24" s="310">
        <v>9081</v>
      </c>
      <c r="K24" s="309" t="s">
        <v>1682</v>
      </c>
      <c r="L24" s="310">
        <v>2159</v>
      </c>
    </row>
    <row r="25" spans="1:12" ht="16.2" customHeight="1">
      <c r="A25" s="199" t="s">
        <v>301</v>
      </c>
      <c r="B25" s="415">
        <f>26400-800</f>
        <v>25600</v>
      </c>
      <c r="C25" s="197"/>
      <c r="D25" s="77" t="s">
        <v>25</v>
      </c>
      <c r="E25" s="415">
        <v>47984</v>
      </c>
      <c r="F25" s="197"/>
      <c r="G25" s="195"/>
      <c r="J25" s="310">
        <v>31981</v>
      </c>
      <c r="K25" s="309" t="s">
        <v>1683</v>
      </c>
      <c r="L25" s="310">
        <v>4483</v>
      </c>
    </row>
    <row r="26" spans="1:12">
      <c r="A26" s="200" t="s">
        <v>302</v>
      </c>
      <c r="B26" s="415">
        <v>1000</v>
      </c>
      <c r="C26" s="197"/>
      <c r="D26" s="77" t="s">
        <v>27</v>
      </c>
      <c r="E26" s="415">
        <v>2131</v>
      </c>
      <c r="F26" s="197"/>
      <c r="G26" s="195"/>
      <c r="J26" s="310">
        <v>2159</v>
      </c>
      <c r="K26" s="309" t="s">
        <v>1684</v>
      </c>
      <c r="L26" s="310">
        <v>21131</v>
      </c>
    </row>
    <row r="27" spans="1:12">
      <c r="A27" s="77" t="s">
        <v>29</v>
      </c>
      <c r="B27" s="415">
        <v>1000</v>
      </c>
      <c r="C27" s="197"/>
      <c r="D27" s="77" t="s">
        <v>912</v>
      </c>
      <c r="E27" s="415">
        <v>7175</v>
      </c>
      <c r="F27" s="197"/>
      <c r="G27" s="195"/>
      <c r="J27" s="310">
        <v>4483</v>
      </c>
      <c r="K27" s="309" t="s">
        <v>1685</v>
      </c>
      <c r="L27" s="310">
        <v>9919</v>
      </c>
    </row>
    <row r="28" spans="1:12" ht="15.6">
      <c r="A28" s="201"/>
      <c r="B28" s="416"/>
      <c r="C28" s="202"/>
      <c r="D28" s="77" t="s">
        <v>305</v>
      </c>
      <c r="E28" s="415">
        <v>12000</v>
      </c>
      <c r="F28" s="197"/>
      <c r="G28" s="195"/>
      <c r="J28" s="198"/>
    </row>
    <row r="29" spans="1:12">
      <c r="A29" s="201"/>
      <c r="B29" s="416"/>
      <c r="C29" s="202"/>
      <c r="D29" s="77" t="s">
        <v>306</v>
      </c>
      <c r="E29" s="415">
        <v>43367</v>
      </c>
      <c r="F29" s="197"/>
      <c r="G29" s="195"/>
      <c r="J29" s="310">
        <v>9919</v>
      </c>
    </row>
    <row r="30" spans="1:12">
      <c r="A30" s="77"/>
      <c r="B30" s="415"/>
      <c r="C30" s="197"/>
      <c r="D30" s="77" t="s">
        <v>307</v>
      </c>
      <c r="E30" s="415">
        <v>22300</v>
      </c>
      <c r="F30" s="197"/>
      <c r="J30" s="310">
        <v>21131</v>
      </c>
    </row>
    <row r="31" spans="1:12">
      <c r="A31" s="201"/>
      <c r="B31" s="416"/>
      <c r="C31" s="197"/>
      <c r="D31" s="77" t="s">
        <v>369</v>
      </c>
      <c r="E31" s="415"/>
      <c r="F31" s="197"/>
    </row>
    <row r="32" spans="1:12" ht="15.6">
      <c r="A32" s="201"/>
      <c r="B32" s="416"/>
      <c r="C32" s="202"/>
      <c r="D32" s="77" t="s">
        <v>382</v>
      </c>
      <c r="E32" s="415"/>
      <c r="F32" s="198"/>
    </row>
    <row r="33" spans="1:7" ht="17.399999999999999">
      <c r="A33" s="2" t="s">
        <v>308</v>
      </c>
      <c r="B33" s="414">
        <f>SUM(B34,B35,B36,B37,B38,B41)</f>
        <v>635469</v>
      </c>
      <c r="C33" s="194">
        <v>-35.027883659223498</v>
      </c>
      <c r="D33" s="2" t="s">
        <v>309</v>
      </c>
      <c r="E33" s="414">
        <f>SUM(E34,E35,E36,E38,E41)</f>
        <v>133037</v>
      </c>
      <c r="F33" s="194">
        <v>-35.122258092832269</v>
      </c>
      <c r="G33" s="193"/>
    </row>
    <row r="34" spans="1:7">
      <c r="A34" s="77" t="s">
        <v>381</v>
      </c>
      <c r="B34" s="417">
        <v>287601</v>
      </c>
      <c r="C34" s="197"/>
      <c r="D34" s="77" t="s">
        <v>384</v>
      </c>
      <c r="E34" s="415">
        <v>30000</v>
      </c>
      <c r="F34" s="197"/>
    </row>
    <row r="35" spans="1:7">
      <c r="A35" s="77" t="s">
        <v>479</v>
      </c>
      <c r="B35" s="417">
        <v>2500</v>
      </c>
      <c r="C35" s="197"/>
      <c r="D35" s="77" t="s">
        <v>481</v>
      </c>
      <c r="E35" s="415">
        <v>76637</v>
      </c>
      <c r="F35" s="197"/>
    </row>
    <row r="36" spans="1:7">
      <c r="A36" s="77" t="s">
        <v>310</v>
      </c>
      <c r="B36" s="415">
        <v>46315</v>
      </c>
      <c r="C36" s="197"/>
      <c r="D36" s="77" t="s">
        <v>311</v>
      </c>
      <c r="E36" s="415">
        <f>SUM(E37)</f>
        <v>26400</v>
      </c>
      <c r="F36" s="197"/>
    </row>
    <row r="37" spans="1:7">
      <c r="A37" s="77" t="s">
        <v>312</v>
      </c>
      <c r="B37" s="417">
        <v>212824</v>
      </c>
      <c r="C37" s="197"/>
      <c r="D37" s="77" t="s">
        <v>313</v>
      </c>
      <c r="E37" s="415">
        <v>26400</v>
      </c>
      <c r="F37" s="197"/>
    </row>
    <row r="38" spans="1:7">
      <c r="A38" s="77" t="s">
        <v>314</v>
      </c>
      <c r="B38" s="417">
        <f>SUM(B39:B40)</f>
        <v>26400</v>
      </c>
      <c r="C38" s="197"/>
      <c r="D38" s="77" t="s">
        <v>315</v>
      </c>
      <c r="E38" s="415"/>
      <c r="F38" s="77"/>
    </row>
    <row r="39" spans="1:7">
      <c r="A39" s="77" t="s">
        <v>316</v>
      </c>
      <c r="B39" s="417"/>
      <c r="C39" s="197"/>
      <c r="D39" s="77" t="s">
        <v>317</v>
      </c>
      <c r="E39" s="417"/>
      <c r="F39" s="77"/>
    </row>
    <row r="40" spans="1:7">
      <c r="A40" s="77" t="s">
        <v>318</v>
      </c>
      <c r="B40" s="417">
        <v>26400</v>
      </c>
      <c r="C40" s="197"/>
      <c r="D40" s="77" t="s">
        <v>319</v>
      </c>
      <c r="E40" s="415"/>
      <c r="F40" s="77"/>
    </row>
    <row r="41" spans="1:7">
      <c r="A41" s="77" t="s">
        <v>480</v>
      </c>
      <c r="B41" s="417">
        <v>59829</v>
      </c>
      <c r="C41" s="197"/>
      <c r="D41" s="77" t="s">
        <v>482</v>
      </c>
      <c r="E41" s="415"/>
      <c r="F41" s="77"/>
    </row>
    <row r="42" spans="1:7" ht="53.25" customHeight="1">
      <c r="A42" s="484" t="s">
        <v>337</v>
      </c>
      <c r="B42" s="484"/>
      <c r="C42" s="484"/>
      <c r="D42" s="484"/>
      <c r="E42" s="484"/>
      <c r="F42" s="484"/>
    </row>
  </sheetData>
  <mergeCells count="4">
    <mergeCell ref="A2:F2"/>
    <mergeCell ref="E3:F3"/>
    <mergeCell ref="A42:F42"/>
    <mergeCell ref="A1:F1"/>
  </mergeCells>
  <phoneticPr fontId="1" type="noConversion"/>
  <printOptions horizontalCentered="1"/>
  <pageMargins left="0.23622047244094491" right="0.23622047244094491" top="0.51181102362204722" bottom="0" header="0.31496062992125984" footer="0.31496062992125984"/>
  <pageSetup paperSize="9"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sheetPr>
  <dimension ref="A1:B521"/>
  <sheetViews>
    <sheetView workbookViewId="0">
      <pane ySplit="4" topLeftCell="A5" activePane="bottomLeft" state="frozen"/>
      <selection activeCell="D13" sqref="D13"/>
      <selection pane="bottomLeft" activeCell="B13" sqref="B13"/>
    </sheetView>
  </sheetViews>
  <sheetFormatPr defaultColWidth="21.44140625" defaultRowHeight="15.6"/>
  <cols>
    <col min="1" max="1" width="48" style="273" customWidth="1"/>
    <col min="2" max="2" width="36.33203125" style="422" customWidth="1"/>
    <col min="3" max="16384" width="21.44140625" style="29"/>
  </cols>
  <sheetData>
    <row r="1" spans="1:2" ht="18.600000000000001">
      <c r="A1" s="464" t="s">
        <v>321</v>
      </c>
      <c r="B1" s="464"/>
    </row>
    <row r="2" spans="1:2" s="30" customFormat="1" ht="24">
      <c r="A2" s="466" t="s">
        <v>414</v>
      </c>
      <c r="B2" s="466"/>
    </row>
    <row r="3" spans="1:2" ht="27" customHeight="1">
      <c r="A3" s="485" t="s">
        <v>53</v>
      </c>
      <c r="B3" s="485"/>
    </row>
    <row r="4" spans="1:2" ht="24" customHeight="1">
      <c r="A4" s="271" t="s">
        <v>52</v>
      </c>
      <c r="B4" s="413" t="s">
        <v>170</v>
      </c>
    </row>
    <row r="5" spans="1:2" ht="25.5" customHeight="1">
      <c r="A5" s="80" t="s">
        <v>2</v>
      </c>
      <c r="B5" s="419">
        <v>880332</v>
      </c>
    </row>
    <row r="6" spans="1:2" ht="20.100000000000001" customHeight="1">
      <c r="A6" s="272" t="s">
        <v>893</v>
      </c>
      <c r="B6" s="420">
        <f>37778+21</f>
        <v>37799</v>
      </c>
    </row>
    <row r="7" spans="1:2" ht="20.100000000000001" customHeight="1">
      <c r="A7" s="272" t="s">
        <v>489</v>
      </c>
      <c r="B7" s="420">
        <v>1493</v>
      </c>
    </row>
    <row r="8" spans="1:2" ht="20.100000000000001" customHeight="1">
      <c r="A8" s="272" t="s">
        <v>121</v>
      </c>
      <c r="B8" s="420">
        <v>911</v>
      </c>
    </row>
    <row r="9" spans="1:2" ht="20.100000000000001" customHeight="1">
      <c r="A9" s="272" t="s">
        <v>490</v>
      </c>
      <c r="B9" s="420">
        <v>194</v>
      </c>
    </row>
    <row r="10" spans="1:2" ht="20.100000000000001" customHeight="1">
      <c r="A10" s="272" t="s">
        <v>491</v>
      </c>
      <c r="B10" s="420">
        <v>150</v>
      </c>
    </row>
    <row r="11" spans="1:2" ht="20.100000000000001" customHeight="1">
      <c r="A11" s="272" t="s">
        <v>492</v>
      </c>
      <c r="B11" s="420">
        <v>50</v>
      </c>
    </row>
    <row r="12" spans="1:2" ht="20.100000000000001" customHeight="1">
      <c r="A12" s="272" t="s">
        <v>493</v>
      </c>
      <c r="B12" s="420">
        <v>163</v>
      </c>
    </row>
    <row r="13" spans="1:2" ht="20.100000000000001" customHeight="1">
      <c r="A13" s="272" t="s">
        <v>494</v>
      </c>
      <c r="B13" s="420">
        <v>25</v>
      </c>
    </row>
    <row r="14" spans="1:2" ht="20.100000000000001" customHeight="1">
      <c r="A14" s="272" t="s">
        <v>495</v>
      </c>
      <c r="B14" s="420">
        <v>1252</v>
      </c>
    </row>
    <row r="15" spans="1:2" ht="20.100000000000001" customHeight="1">
      <c r="A15" s="272" t="s">
        <v>121</v>
      </c>
      <c r="B15" s="420">
        <v>675</v>
      </c>
    </row>
    <row r="16" spans="1:2" ht="20.100000000000001" customHeight="1">
      <c r="A16" s="272" t="s">
        <v>490</v>
      </c>
      <c r="B16" s="420">
        <v>8</v>
      </c>
    </row>
    <row r="17" spans="1:2" ht="20.100000000000001" customHeight="1">
      <c r="A17" s="272" t="s">
        <v>496</v>
      </c>
      <c r="B17" s="420">
        <v>200</v>
      </c>
    </row>
    <row r="18" spans="1:2" ht="20.100000000000001" customHeight="1">
      <c r="A18" s="272" t="s">
        <v>497</v>
      </c>
      <c r="B18" s="420">
        <v>156</v>
      </c>
    </row>
    <row r="19" spans="1:2" ht="20.100000000000001" customHeight="1">
      <c r="A19" s="272" t="s">
        <v>498</v>
      </c>
      <c r="B19" s="420">
        <v>166</v>
      </c>
    </row>
    <row r="20" spans="1:2" ht="20.100000000000001" customHeight="1">
      <c r="A20" s="272" t="s">
        <v>494</v>
      </c>
      <c r="B20" s="420">
        <v>47</v>
      </c>
    </row>
    <row r="21" spans="1:2" ht="20.100000000000001" customHeight="1">
      <c r="A21" s="272" t="s">
        <v>499</v>
      </c>
      <c r="B21" s="420">
        <v>6113</v>
      </c>
    </row>
    <row r="22" spans="1:2" ht="20.100000000000001" customHeight="1">
      <c r="A22" s="272" t="s">
        <v>121</v>
      </c>
      <c r="B22" s="420">
        <v>950</v>
      </c>
    </row>
    <row r="23" spans="1:2" ht="20.100000000000001" customHeight="1">
      <c r="A23" s="272" t="s">
        <v>490</v>
      </c>
      <c r="B23" s="420">
        <v>788</v>
      </c>
    </row>
    <row r="24" spans="1:2" ht="20.100000000000001" customHeight="1">
      <c r="A24" s="272" t="s">
        <v>500</v>
      </c>
      <c r="B24" s="420">
        <v>729</v>
      </c>
    </row>
    <row r="25" spans="1:2" ht="19.8" customHeight="1">
      <c r="A25" s="272" t="s">
        <v>494</v>
      </c>
      <c r="B25" s="420">
        <v>175</v>
      </c>
    </row>
    <row r="26" spans="1:2">
      <c r="A26" s="272" t="s">
        <v>501</v>
      </c>
      <c r="B26" s="420">
        <v>3471</v>
      </c>
    </row>
    <row r="27" spans="1:2">
      <c r="A27" s="272" t="s">
        <v>502</v>
      </c>
      <c r="B27" s="420">
        <v>2576</v>
      </c>
    </row>
    <row r="28" spans="1:2">
      <c r="A28" s="272" t="s">
        <v>121</v>
      </c>
      <c r="B28" s="420">
        <v>534</v>
      </c>
    </row>
    <row r="29" spans="1:2">
      <c r="A29" s="272" t="s">
        <v>490</v>
      </c>
      <c r="B29" s="420">
        <v>498</v>
      </c>
    </row>
    <row r="30" spans="1:2">
      <c r="A30" s="272" t="s">
        <v>503</v>
      </c>
      <c r="B30" s="420">
        <v>1000</v>
      </c>
    </row>
    <row r="31" spans="1:2">
      <c r="A31" s="272" t="s">
        <v>504</v>
      </c>
      <c r="B31" s="420">
        <v>240</v>
      </c>
    </row>
    <row r="32" spans="1:2">
      <c r="A32" s="272" t="s">
        <v>505</v>
      </c>
      <c r="B32" s="420">
        <v>29</v>
      </c>
    </row>
    <row r="33" spans="1:2">
      <c r="A33" s="272" t="s">
        <v>494</v>
      </c>
      <c r="B33" s="420">
        <v>243</v>
      </c>
    </row>
    <row r="34" spans="1:2">
      <c r="A34" s="272" t="s">
        <v>506</v>
      </c>
      <c r="B34" s="420">
        <v>32</v>
      </c>
    </row>
    <row r="35" spans="1:2">
      <c r="A35" s="272" t="s">
        <v>507</v>
      </c>
      <c r="B35" s="420">
        <v>1925</v>
      </c>
    </row>
    <row r="36" spans="1:2">
      <c r="A36" s="272" t="s">
        <v>121</v>
      </c>
      <c r="B36" s="420">
        <v>375</v>
      </c>
    </row>
    <row r="37" spans="1:2">
      <c r="A37" s="272" t="s">
        <v>508</v>
      </c>
      <c r="B37" s="420">
        <v>173</v>
      </c>
    </row>
    <row r="38" spans="1:2">
      <c r="A38" s="272" t="s">
        <v>509</v>
      </c>
      <c r="B38" s="420">
        <v>1235</v>
      </c>
    </row>
    <row r="39" spans="1:2">
      <c r="A39" s="272" t="s">
        <v>510</v>
      </c>
      <c r="B39" s="420">
        <v>142</v>
      </c>
    </row>
    <row r="40" spans="1:2">
      <c r="A40" s="272" t="s">
        <v>511</v>
      </c>
      <c r="B40" s="420">
        <v>4045</v>
      </c>
    </row>
    <row r="41" spans="1:2">
      <c r="A41" s="272" t="s">
        <v>121</v>
      </c>
      <c r="B41" s="420">
        <v>1817</v>
      </c>
    </row>
    <row r="42" spans="1:2">
      <c r="A42" s="272" t="s">
        <v>490</v>
      </c>
      <c r="B42" s="420">
        <v>1253</v>
      </c>
    </row>
    <row r="43" spans="1:2">
      <c r="A43" s="272" t="s">
        <v>512</v>
      </c>
      <c r="B43" s="420">
        <v>233</v>
      </c>
    </row>
    <row r="44" spans="1:2">
      <c r="A44" s="272" t="s">
        <v>513</v>
      </c>
      <c r="B44" s="420">
        <v>700</v>
      </c>
    </row>
    <row r="45" spans="1:2">
      <c r="A45" s="272" t="s">
        <v>494</v>
      </c>
      <c r="B45" s="420">
        <v>42</v>
      </c>
    </row>
    <row r="46" spans="1:2">
      <c r="A46" s="272" t="s">
        <v>514</v>
      </c>
      <c r="B46" s="420">
        <v>1000</v>
      </c>
    </row>
    <row r="47" spans="1:2">
      <c r="A47" s="272" t="s">
        <v>515</v>
      </c>
      <c r="B47" s="420">
        <v>1000</v>
      </c>
    </row>
    <row r="48" spans="1:2">
      <c r="A48" s="272" t="s">
        <v>516</v>
      </c>
      <c r="B48" s="420">
        <v>205</v>
      </c>
    </row>
    <row r="49" spans="1:2">
      <c r="A49" s="272" t="s">
        <v>490</v>
      </c>
      <c r="B49" s="420">
        <v>205</v>
      </c>
    </row>
    <row r="50" spans="1:2">
      <c r="A50" s="272" t="s">
        <v>517</v>
      </c>
      <c r="B50" s="420">
        <v>266</v>
      </c>
    </row>
    <row r="51" spans="1:2">
      <c r="A51" s="272" t="s">
        <v>121</v>
      </c>
      <c r="B51" s="420">
        <v>138</v>
      </c>
    </row>
    <row r="52" spans="1:2">
      <c r="A52" s="272" t="s">
        <v>490</v>
      </c>
      <c r="B52" s="420">
        <v>90</v>
      </c>
    </row>
    <row r="53" spans="1:2">
      <c r="A53" s="272" t="s">
        <v>815</v>
      </c>
      <c r="B53" s="420">
        <v>38</v>
      </c>
    </row>
    <row r="54" spans="1:2">
      <c r="A54" s="272" t="s">
        <v>518</v>
      </c>
      <c r="B54" s="420">
        <v>2968</v>
      </c>
    </row>
    <row r="55" spans="1:2">
      <c r="A55" s="272" t="s">
        <v>121</v>
      </c>
      <c r="B55" s="420">
        <v>1740</v>
      </c>
    </row>
    <row r="56" spans="1:2">
      <c r="A56" s="272" t="s">
        <v>490</v>
      </c>
      <c r="B56" s="420">
        <v>1151</v>
      </c>
    </row>
    <row r="57" spans="1:2">
      <c r="A57" s="272" t="s">
        <v>494</v>
      </c>
      <c r="B57" s="420">
        <v>77</v>
      </c>
    </row>
    <row r="58" spans="1:2">
      <c r="A58" s="272" t="s">
        <v>519</v>
      </c>
      <c r="B58" s="420">
        <v>2496</v>
      </c>
    </row>
    <row r="59" spans="1:2">
      <c r="A59" s="272" t="s">
        <v>121</v>
      </c>
      <c r="B59" s="420">
        <v>529</v>
      </c>
    </row>
    <row r="60" spans="1:2">
      <c r="A60" s="272" t="s">
        <v>490</v>
      </c>
      <c r="B60" s="420">
        <v>208</v>
      </c>
    </row>
    <row r="61" spans="1:2">
      <c r="A61" s="272" t="s">
        <v>520</v>
      </c>
      <c r="B61" s="420">
        <v>858</v>
      </c>
    </row>
    <row r="62" spans="1:2">
      <c r="A62" s="272" t="s">
        <v>494</v>
      </c>
      <c r="B62" s="420">
        <v>76</v>
      </c>
    </row>
    <row r="63" spans="1:2">
      <c r="A63" s="272" t="s">
        <v>521</v>
      </c>
      <c r="B63" s="420">
        <v>825</v>
      </c>
    </row>
    <row r="64" spans="1:2">
      <c r="A64" s="272" t="s">
        <v>522</v>
      </c>
      <c r="B64" s="420">
        <v>82</v>
      </c>
    </row>
    <row r="65" spans="1:2">
      <c r="A65" s="272" t="s">
        <v>121</v>
      </c>
      <c r="B65" s="420">
        <v>49</v>
      </c>
    </row>
    <row r="66" spans="1:2">
      <c r="A66" s="272" t="s">
        <v>494</v>
      </c>
      <c r="B66" s="420">
        <v>13</v>
      </c>
    </row>
    <row r="67" spans="1:2">
      <c r="A67" s="272" t="s">
        <v>523</v>
      </c>
      <c r="B67" s="420">
        <v>20</v>
      </c>
    </row>
    <row r="68" spans="1:2">
      <c r="A68" s="272" t="s">
        <v>524</v>
      </c>
      <c r="B68" s="420">
        <v>744</v>
      </c>
    </row>
    <row r="69" spans="1:2">
      <c r="A69" s="272" t="s">
        <v>121</v>
      </c>
      <c r="B69" s="420">
        <v>373</v>
      </c>
    </row>
    <row r="70" spans="1:2">
      <c r="A70" s="272" t="s">
        <v>490</v>
      </c>
      <c r="B70" s="420">
        <v>371</v>
      </c>
    </row>
    <row r="71" spans="1:2">
      <c r="A71" s="272" t="s">
        <v>525</v>
      </c>
      <c r="B71" s="420">
        <v>628</v>
      </c>
    </row>
    <row r="72" spans="1:2">
      <c r="A72" s="272" t="s">
        <v>121</v>
      </c>
      <c r="B72" s="420">
        <v>314</v>
      </c>
    </row>
    <row r="73" spans="1:2">
      <c r="A73" s="272" t="s">
        <v>490</v>
      </c>
      <c r="B73" s="420">
        <v>134</v>
      </c>
    </row>
    <row r="74" spans="1:2">
      <c r="A74" s="272" t="s">
        <v>498</v>
      </c>
      <c r="B74" s="420">
        <v>84</v>
      </c>
    </row>
    <row r="75" spans="1:2">
      <c r="A75" s="272" t="s">
        <v>494</v>
      </c>
      <c r="B75" s="420">
        <v>37</v>
      </c>
    </row>
    <row r="76" spans="1:2">
      <c r="A76" s="272" t="s">
        <v>526</v>
      </c>
      <c r="B76" s="420">
        <v>59</v>
      </c>
    </row>
    <row r="77" spans="1:2">
      <c r="A77" s="272" t="s">
        <v>527</v>
      </c>
      <c r="B77" s="420">
        <v>2067</v>
      </c>
    </row>
    <row r="78" spans="1:2">
      <c r="A78" s="272" t="s">
        <v>121</v>
      </c>
      <c r="B78" s="420">
        <v>232</v>
      </c>
    </row>
    <row r="79" spans="1:2">
      <c r="A79" s="272" t="s">
        <v>490</v>
      </c>
      <c r="B79" s="420">
        <v>1248</v>
      </c>
    </row>
    <row r="80" spans="1:2">
      <c r="A80" s="272" t="s">
        <v>494</v>
      </c>
      <c r="B80" s="420">
        <v>139</v>
      </c>
    </row>
    <row r="81" spans="1:2">
      <c r="A81" s="272" t="s">
        <v>528</v>
      </c>
      <c r="B81" s="420">
        <v>448</v>
      </c>
    </row>
    <row r="82" spans="1:2">
      <c r="A82" s="272" t="s">
        <v>529</v>
      </c>
      <c r="B82" s="420">
        <v>4564</v>
      </c>
    </row>
    <row r="83" spans="1:2">
      <c r="A83" s="272" t="s">
        <v>121</v>
      </c>
      <c r="B83" s="420">
        <v>1160</v>
      </c>
    </row>
    <row r="84" spans="1:2">
      <c r="A84" s="272" t="s">
        <v>490</v>
      </c>
      <c r="B84" s="420">
        <v>3296</v>
      </c>
    </row>
    <row r="85" spans="1:2">
      <c r="A85" s="272" t="s">
        <v>494</v>
      </c>
      <c r="B85" s="420">
        <v>108</v>
      </c>
    </row>
    <row r="86" spans="1:2">
      <c r="A86" s="272" t="s">
        <v>530</v>
      </c>
      <c r="B86" s="420">
        <v>2797</v>
      </c>
    </row>
    <row r="87" spans="1:2">
      <c r="A87" s="272" t="s">
        <v>121</v>
      </c>
      <c r="B87" s="420">
        <v>579</v>
      </c>
    </row>
    <row r="88" spans="1:2">
      <c r="A88" s="272" t="s">
        <v>490</v>
      </c>
      <c r="B88" s="420">
        <v>1653</v>
      </c>
    </row>
    <row r="89" spans="1:2">
      <c r="A89" s="272" t="s">
        <v>531</v>
      </c>
      <c r="B89" s="420">
        <v>445</v>
      </c>
    </row>
    <row r="90" spans="1:2">
      <c r="A90" s="272" t="s">
        <v>494</v>
      </c>
      <c r="B90" s="420">
        <v>35</v>
      </c>
    </row>
    <row r="91" spans="1:2">
      <c r="A91" s="272" t="s">
        <v>816</v>
      </c>
      <c r="B91" s="420">
        <v>85</v>
      </c>
    </row>
    <row r="92" spans="1:2">
      <c r="A92" s="272" t="s">
        <v>532</v>
      </c>
      <c r="B92" s="420">
        <v>498</v>
      </c>
    </row>
    <row r="93" spans="1:2">
      <c r="A93" s="272" t="s">
        <v>121</v>
      </c>
      <c r="B93" s="420">
        <v>345</v>
      </c>
    </row>
    <row r="94" spans="1:2">
      <c r="A94" s="272" t="s">
        <v>494</v>
      </c>
      <c r="B94" s="420">
        <v>153</v>
      </c>
    </row>
    <row r="95" spans="1:2">
      <c r="A95" s="272" t="s">
        <v>533</v>
      </c>
      <c r="B95" s="420">
        <v>580</v>
      </c>
    </row>
    <row r="96" spans="1:2">
      <c r="A96" s="272" t="s">
        <v>121</v>
      </c>
      <c r="B96" s="420">
        <v>226</v>
      </c>
    </row>
    <row r="97" spans="1:2">
      <c r="A97" s="272" t="s">
        <v>490</v>
      </c>
      <c r="B97" s="420">
        <v>251</v>
      </c>
    </row>
    <row r="98" spans="1:2">
      <c r="A98" s="272" t="s">
        <v>534</v>
      </c>
      <c r="B98" s="420">
        <v>28</v>
      </c>
    </row>
    <row r="99" spans="1:2">
      <c r="A99" s="272" t="s">
        <v>494</v>
      </c>
      <c r="B99" s="420">
        <v>75</v>
      </c>
    </row>
    <row r="100" spans="1:2">
      <c r="A100" s="272" t="s">
        <v>535</v>
      </c>
      <c r="B100" s="420">
        <v>169</v>
      </c>
    </row>
    <row r="101" spans="1:2">
      <c r="A101" s="272" t="s">
        <v>121</v>
      </c>
      <c r="B101" s="420">
        <v>86</v>
      </c>
    </row>
    <row r="102" spans="1:2">
      <c r="A102" s="272" t="s">
        <v>490</v>
      </c>
      <c r="B102" s="420">
        <v>65</v>
      </c>
    </row>
    <row r="103" spans="1:2">
      <c r="A103" s="272" t="s">
        <v>536</v>
      </c>
      <c r="B103" s="420">
        <v>18</v>
      </c>
    </row>
    <row r="104" spans="1:2">
      <c r="A104" s="272" t="s">
        <v>537</v>
      </c>
      <c r="B104" s="420">
        <v>160</v>
      </c>
    </row>
    <row r="105" spans="1:2">
      <c r="A105" s="272" t="s">
        <v>121</v>
      </c>
      <c r="B105" s="420">
        <v>90</v>
      </c>
    </row>
    <row r="106" spans="1:2">
      <c r="A106" s="272" t="s">
        <v>490</v>
      </c>
      <c r="B106" s="420">
        <v>70</v>
      </c>
    </row>
    <row r="107" spans="1:2">
      <c r="A107" s="272" t="s">
        <v>538</v>
      </c>
      <c r="B107" s="420">
        <v>608</v>
      </c>
    </row>
    <row r="108" spans="1:2">
      <c r="A108" s="272" t="s">
        <v>490</v>
      </c>
      <c r="B108" s="420">
        <v>608</v>
      </c>
    </row>
    <row r="109" spans="1:2">
      <c r="A109" s="272" t="s">
        <v>539</v>
      </c>
      <c r="B109" s="420">
        <f>542+21</f>
        <v>563</v>
      </c>
    </row>
    <row r="110" spans="1:2">
      <c r="A110" s="272" t="s">
        <v>540</v>
      </c>
      <c r="B110" s="420">
        <f>542+21</f>
        <v>563</v>
      </c>
    </row>
    <row r="111" spans="1:2">
      <c r="A111" s="272" t="s">
        <v>811</v>
      </c>
      <c r="B111" s="420">
        <v>814</v>
      </c>
    </row>
    <row r="112" spans="1:2">
      <c r="A112" s="272" t="s">
        <v>541</v>
      </c>
      <c r="B112" s="420">
        <v>292</v>
      </c>
    </row>
    <row r="113" spans="1:2">
      <c r="A113" s="272" t="s">
        <v>542</v>
      </c>
      <c r="B113" s="420">
        <v>100</v>
      </c>
    </row>
    <row r="114" spans="1:2">
      <c r="A114" s="272" t="s">
        <v>543</v>
      </c>
      <c r="B114" s="420">
        <v>192</v>
      </c>
    </row>
    <row r="115" spans="1:2">
      <c r="A115" s="272" t="s">
        <v>544</v>
      </c>
      <c r="B115" s="420">
        <v>522</v>
      </c>
    </row>
    <row r="116" spans="1:2">
      <c r="A116" s="272" t="s">
        <v>545</v>
      </c>
      <c r="B116" s="420">
        <v>522</v>
      </c>
    </row>
    <row r="117" spans="1:2">
      <c r="A117" s="272" t="s">
        <v>812</v>
      </c>
      <c r="B117" s="420">
        <v>37854</v>
      </c>
    </row>
    <row r="118" spans="1:2">
      <c r="A118" s="272" t="s">
        <v>546</v>
      </c>
      <c r="B118" s="420">
        <v>38</v>
      </c>
    </row>
    <row r="119" spans="1:2">
      <c r="A119" s="272" t="s">
        <v>547</v>
      </c>
      <c r="B119" s="420">
        <v>38</v>
      </c>
    </row>
    <row r="120" spans="1:2">
      <c r="A120" s="272" t="s">
        <v>548</v>
      </c>
      <c r="B120" s="420">
        <v>34678</v>
      </c>
    </row>
    <row r="121" spans="1:2">
      <c r="A121" s="272" t="s">
        <v>121</v>
      </c>
      <c r="B121" s="420">
        <v>16054</v>
      </c>
    </row>
    <row r="122" spans="1:2">
      <c r="A122" s="272" t="s">
        <v>512</v>
      </c>
      <c r="B122" s="420">
        <v>2414</v>
      </c>
    </row>
    <row r="123" spans="1:2">
      <c r="A123" s="272" t="s">
        <v>549</v>
      </c>
      <c r="B123" s="420">
        <v>15710</v>
      </c>
    </row>
    <row r="124" spans="1:2">
      <c r="A124" s="272" t="s">
        <v>550</v>
      </c>
      <c r="B124" s="420">
        <v>500</v>
      </c>
    </row>
    <row r="125" spans="1:2">
      <c r="A125" s="272" t="s">
        <v>551</v>
      </c>
      <c r="B125" s="420">
        <v>3138</v>
      </c>
    </row>
    <row r="126" spans="1:2">
      <c r="A126" s="272" t="s">
        <v>121</v>
      </c>
      <c r="B126" s="420">
        <v>1656</v>
      </c>
    </row>
    <row r="127" spans="1:2">
      <c r="A127" s="272" t="s">
        <v>490</v>
      </c>
      <c r="B127" s="420">
        <v>100</v>
      </c>
    </row>
    <row r="128" spans="1:2">
      <c r="A128" s="272" t="s">
        <v>552</v>
      </c>
      <c r="B128" s="420">
        <v>141</v>
      </c>
    </row>
    <row r="129" spans="1:2">
      <c r="A129" s="272" t="s">
        <v>553</v>
      </c>
      <c r="B129" s="420">
        <v>84</v>
      </c>
    </row>
    <row r="130" spans="1:2">
      <c r="A130" s="272" t="s">
        <v>554</v>
      </c>
      <c r="B130" s="420">
        <v>308</v>
      </c>
    </row>
    <row r="131" spans="1:2">
      <c r="A131" s="272" t="s">
        <v>555</v>
      </c>
      <c r="B131" s="420">
        <v>85</v>
      </c>
    </row>
    <row r="132" spans="1:2">
      <c r="A132" s="272" t="s">
        <v>556</v>
      </c>
      <c r="B132" s="420">
        <v>17</v>
      </c>
    </row>
    <row r="133" spans="1:2">
      <c r="A133" s="272" t="s">
        <v>557</v>
      </c>
      <c r="B133" s="420">
        <v>147</v>
      </c>
    </row>
    <row r="134" spans="1:2">
      <c r="A134" s="272" t="s">
        <v>558</v>
      </c>
      <c r="B134" s="420">
        <v>60</v>
      </c>
    </row>
    <row r="135" spans="1:2">
      <c r="A135" s="272" t="s">
        <v>494</v>
      </c>
      <c r="B135" s="420">
        <v>77</v>
      </c>
    </row>
    <row r="136" spans="1:2">
      <c r="A136" s="272" t="s">
        <v>817</v>
      </c>
      <c r="B136" s="420">
        <v>463</v>
      </c>
    </row>
    <row r="137" spans="1:2">
      <c r="A137" s="272" t="s">
        <v>813</v>
      </c>
      <c r="B137" s="420">
        <v>180822</v>
      </c>
    </row>
    <row r="138" spans="1:2">
      <c r="A138" s="272" t="s">
        <v>559</v>
      </c>
      <c r="B138" s="420">
        <v>12731</v>
      </c>
    </row>
    <row r="139" spans="1:2">
      <c r="A139" s="272" t="s">
        <v>121</v>
      </c>
      <c r="B139" s="420">
        <v>395</v>
      </c>
    </row>
    <row r="140" spans="1:2">
      <c r="A140" s="272" t="s">
        <v>490</v>
      </c>
      <c r="B140" s="420">
        <v>262</v>
      </c>
    </row>
    <row r="141" spans="1:2">
      <c r="A141" s="272" t="s">
        <v>560</v>
      </c>
      <c r="B141" s="420">
        <v>12074</v>
      </c>
    </row>
    <row r="142" spans="1:2">
      <c r="A142" s="272" t="s">
        <v>561</v>
      </c>
      <c r="B142" s="420">
        <v>151492</v>
      </c>
    </row>
    <row r="143" spans="1:2">
      <c r="A143" s="272" t="s">
        <v>562</v>
      </c>
      <c r="B143" s="420">
        <v>7134</v>
      </c>
    </row>
    <row r="144" spans="1:2">
      <c r="A144" s="272" t="s">
        <v>563</v>
      </c>
      <c r="B144" s="420">
        <v>70498</v>
      </c>
    </row>
    <row r="145" spans="1:2">
      <c r="A145" s="272" t="s">
        <v>564</v>
      </c>
      <c r="B145" s="420">
        <v>55494</v>
      </c>
    </row>
    <row r="146" spans="1:2">
      <c r="A146" s="272" t="s">
        <v>565</v>
      </c>
      <c r="B146" s="420">
        <v>17803</v>
      </c>
    </row>
    <row r="147" spans="1:2">
      <c r="A147" s="272" t="s">
        <v>566</v>
      </c>
      <c r="B147" s="420">
        <v>563</v>
      </c>
    </row>
    <row r="148" spans="1:2">
      <c r="A148" s="272" t="s">
        <v>567</v>
      </c>
      <c r="B148" s="420">
        <v>13964</v>
      </c>
    </row>
    <row r="149" spans="1:2">
      <c r="A149" s="272" t="s">
        <v>568</v>
      </c>
      <c r="B149" s="420">
        <v>13778</v>
      </c>
    </row>
    <row r="150" spans="1:2">
      <c r="A150" s="272" t="s">
        <v>818</v>
      </c>
      <c r="B150" s="420">
        <v>186</v>
      </c>
    </row>
    <row r="151" spans="1:2">
      <c r="A151" s="272" t="s">
        <v>569</v>
      </c>
      <c r="B151" s="420">
        <v>20</v>
      </c>
    </row>
    <row r="152" spans="1:2">
      <c r="A152" s="272" t="s">
        <v>570</v>
      </c>
      <c r="B152" s="420">
        <v>20</v>
      </c>
    </row>
    <row r="153" spans="1:2">
      <c r="A153" s="272" t="s">
        <v>571</v>
      </c>
      <c r="B153" s="420">
        <v>916</v>
      </c>
    </row>
    <row r="154" spans="1:2">
      <c r="A154" s="272" t="s">
        <v>572</v>
      </c>
      <c r="B154" s="420">
        <v>839</v>
      </c>
    </row>
    <row r="155" spans="1:2">
      <c r="A155" s="272" t="s">
        <v>819</v>
      </c>
      <c r="B155" s="420">
        <v>77</v>
      </c>
    </row>
    <row r="156" spans="1:2">
      <c r="A156" s="272" t="s">
        <v>573</v>
      </c>
      <c r="B156" s="420">
        <v>966</v>
      </c>
    </row>
    <row r="157" spans="1:2">
      <c r="A157" s="272" t="s">
        <v>820</v>
      </c>
      <c r="B157" s="420">
        <v>22</v>
      </c>
    </row>
    <row r="158" spans="1:2">
      <c r="A158" s="272" t="s">
        <v>574</v>
      </c>
      <c r="B158" s="420">
        <v>944</v>
      </c>
    </row>
    <row r="159" spans="1:2">
      <c r="A159" s="272" t="s">
        <v>575</v>
      </c>
      <c r="B159" s="420">
        <v>733</v>
      </c>
    </row>
    <row r="160" spans="1:2">
      <c r="A160" s="272" t="s">
        <v>576</v>
      </c>
      <c r="B160" s="420">
        <v>733</v>
      </c>
    </row>
    <row r="161" spans="1:2">
      <c r="A161" s="272" t="s">
        <v>814</v>
      </c>
      <c r="B161" s="420">
        <v>14467</v>
      </c>
    </row>
    <row r="162" spans="1:2">
      <c r="A162" s="272" t="s">
        <v>577</v>
      </c>
      <c r="B162" s="420">
        <v>184</v>
      </c>
    </row>
    <row r="163" spans="1:2">
      <c r="A163" s="272" t="s">
        <v>121</v>
      </c>
      <c r="B163" s="420">
        <v>184</v>
      </c>
    </row>
    <row r="164" spans="1:2">
      <c r="A164" s="272" t="s">
        <v>578</v>
      </c>
      <c r="B164" s="420">
        <v>12945</v>
      </c>
    </row>
    <row r="165" spans="1:2">
      <c r="A165" s="272" t="s">
        <v>579</v>
      </c>
      <c r="B165" s="420">
        <v>12945</v>
      </c>
    </row>
    <row r="166" spans="1:2">
      <c r="A166" s="272" t="s">
        <v>580</v>
      </c>
      <c r="B166" s="420">
        <v>26</v>
      </c>
    </row>
    <row r="167" spans="1:2">
      <c r="A167" s="272" t="s">
        <v>581</v>
      </c>
      <c r="B167" s="420">
        <v>26</v>
      </c>
    </row>
    <row r="168" spans="1:2">
      <c r="A168" s="272" t="s">
        <v>582</v>
      </c>
      <c r="B168" s="420">
        <v>262</v>
      </c>
    </row>
    <row r="169" spans="1:2">
      <c r="A169" s="272" t="s">
        <v>583</v>
      </c>
      <c r="B169" s="420">
        <v>146</v>
      </c>
    </row>
    <row r="170" spans="1:2">
      <c r="A170" s="272" t="s">
        <v>584</v>
      </c>
      <c r="B170" s="420">
        <v>85</v>
      </c>
    </row>
    <row r="171" spans="1:2">
      <c r="A171" s="272" t="s">
        <v>585</v>
      </c>
      <c r="B171" s="420">
        <v>10</v>
      </c>
    </row>
    <row r="172" spans="1:2">
      <c r="A172" s="272" t="s">
        <v>586</v>
      </c>
      <c r="B172" s="420">
        <v>19</v>
      </c>
    </row>
    <row r="173" spans="1:2">
      <c r="A173" s="272" t="s">
        <v>587</v>
      </c>
      <c r="B173" s="420">
        <v>2</v>
      </c>
    </row>
    <row r="174" spans="1:2">
      <c r="A174" s="272" t="s">
        <v>588</v>
      </c>
      <c r="B174" s="420">
        <v>1050</v>
      </c>
    </row>
    <row r="175" spans="1:2">
      <c r="A175" s="272" t="s">
        <v>589</v>
      </c>
      <c r="B175" s="420">
        <v>979</v>
      </c>
    </row>
    <row r="176" spans="1:2">
      <c r="A176" s="272" t="s">
        <v>590</v>
      </c>
      <c r="B176" s="420">
        <v>71</v>
      </c>
    </row>
    <row r="177" spans="1:2">
      <c r="A177" s="272" t="s">
        <v>894</v>
      </c>
      <c r="B177" s="420">
        <v>13670</v>
      </c>
    </row>
    <row r="178" spans="1:2">
      <c r="A178" s="272" t="s">
        <v>591</v>
      </c>
      <c r="B178" s="420">
        <v>5187</v>
      </c>
    </row>
    <row r="179" spans="1:2">
      <c r="A179" s="272" t="s">
        <v>121</v>
      </c>
      <c r="B179" s="420">
        <v>499</v>
      </c>
    </row>
    <row r="180" spans="1:2">
      <c r="A180" s="272" t="s">
        <v>592</v>
      </c>
      <c r="B180" s="420">
        <v>194</v>
      </c>
    </row>
    <row r="181" spans="1:2">
      <c r="A181" s="272" t="s">
        <v>593</v>
      </c>
      <c r="B181" s="420">
        <v>777</v>
      </c>
    </row>
    <row r="182" spans="1:2">
      <c r="A182" s="272" t="s">
        <v>594</v>
      </c>
      <c r="B182" s="420">
        <v>160</v>
      </c>
    </row>
    <row r="183" spans="1:2">
      <c r="A183" s="272" t="s">
        <v>595</v>
      </c>
      <c r="B183" s="420">
        <v>381</v>
      </c>
    </row>
    <row r="184" spans="1:2">
      <c r="A184" s="272" t="s">
        <v>596</v>
      </c>
      <c r="B184" s="420">
        <v>194</v>
      </c>
    </row>
    <row r="185" spans="1:2">
      <c r="A185" s="272" t="s">
        <v>597</v>
      </c>
      <c r="B185" s="420">
        <v>404</v>
      </c>
    </row>
    <row r="186" spans="1:2">
      <c r="A186" s="272" t="s">
        <v>598</v>
      </c>
      <c r="B186" s="420">
        <v>655</v>
      </c>
    </row>
    <row r="187" spans="1:2">
      <c r="A187" s="272" t="s">
        <v>599</v>
      </c>
      <c r="B187" s="420">
        <v>35</v>
      </c>
    </row>
    <row r="188" spans="1:2">
      <c r="A188" s="272" t="s">
        <v>600</v>
      </c>
      <c r="B188" s="420">
        <v>1888</v>
      </c>
    </row>
    <row r="189" spans="1:2">
      <c r="A189" s="272" t="s">
        <v>601</v>
      </c>
      <c r="B189" s="420">
        <v>310</v>
      </c>
    </row>
    <row r="190" spans="1:2">
      <c r="A190" s="272" t="s">
        <v>602</v>
      </c>
      <c r="B190" s="420">
        <v>134</v>
      </c>
    </row>
    <row r="191" spans="1:2">
      <c r="A191" s="272" t="s">
        <v>603</v>
      </c>
      <c r="B191" s="420">
        <v>176</v>
      </c>
    </row>
    <row r="192" spans="1:2">
      <c r="A192" s="272" t="s">
        <v>604</v>
      </c>
      <c r="B192" s="420">
        <v>3702</v>
      </c>
    </row>
    <row r="193" spans="1:2">
      <c r="A193" s="272" t="s">
        <v>605</v>
      </c>
      <c r="B193" s="420">
        <v>296</v>
      </c>
    </row>
    <row r="194" spans="1:2">
      <c r="A194" s="272" t="s">
        <v>606</v>
      </c>
      <c r="B194" s="420">
        <v>2430</v>
      </c>
    </row>
    <row r="195" spans="1:2">
      <c r="A195" s="272" t="s">
        <v>607</v>
      </c>
      <c r="B195" s="420">
        <v>7</v>
      </c>
    </row>
    <row r="196" spans="1:2">
      <c r="A196" s="272" t="s">
        <v>608</v>
      </c>
      <c r="B196" s="420">
        <v>606</v>
      </c>
    </row>
    <row r="197" spans="1:2">
      <c r="A197" s="272" t="s">
        <v>609</v>
      </c>
      <c r="B197" s="420">
        <v>360</v>
      </c>
    </row>
    <row r="198" spans="1:2">
      <c r="A198" s="272" t="s">
        <v>610</v>
      </c>
      <c r="B198" s="420">
        <v>3</v>
      </c>
    </row>
    <row r="199" spans="1:2">
      <c r="A199" s="272" t="s">
        <v>611</v>
      </c>
      <c r="B199" s="420">
        <v>1251</v>
      </c>
    </row>
    <row r="200" spans="1:2">
      <c r="A200" s="272" t="s">
        <v>612</v>
      </c>
      <c r="B200" s="420">
        <v>1145</v>
      </c>
    </row>
    <row r="201" spans="1:2">
      <c r="A201" s="272" t="s">
        <v>613</v>
      </c>
      <c r="B201" s="420">
        <v>106</v>
      </c>
    </row>
    <row r="202" spans="1:2">
      <c r="A202" s="272" t="s">
        <v>614</v>
      </c>
      <c r="B202" s="420">
        <v>3164</v>
      </c>
    </row>
    <row r="203" spans="1:2">
      <c r="A203" s="272" t="s">
        <v>615</v>
      </c>
      <c r="B203" s="420">
        <v>131</v>
      </c>
    </row>
    <row r="204" spans="1:2">
      <c r="A204" s="272" t="s">
        <v>616</v>
      </c>
      <c r="B204" s="420">
        <v>3033</v>
      </c>
    </row>
    <row r="205" spans="1:2">
      <c r="A205" s="272" t="s">
        <v>821</v>
      </c>
      <c r="B205" s="420">
        <v>56</v>
      </c>
    </row>
    <row r="206" spans="1:2">
      <c r="A206" s="272" t="s">
        <v>822</v>
      </c>
      <c r="B206" s="420">
        <v>56</v>
      </c>
    </row>
    <row r="207" spans="1:2">
      <c r="A207" s="272" t="s">
        <v>895</v>
      </c>
      <c r="B207" s="420">
        <v>83509</v>
      </c>
    </row>
    <row r="208" spans="1:2">
      <c r="A208" s="272" t="s">
        <v>617</v>
      </c>
      <c r="B208" s="420">
        <v>5142</v>
      </c>
    </row>
    <row r="209" spans="1:2">
      <c r="A209" s="272" t="s">
        <v>121</v>
      </c>
      <c r="B209" s="420">
        <v>442</v>
      </c>
    </row>
    <row r="210" spans="1:2">
      <c r="A210" s="272" t="s">
        <v>490</v>
      </c>
      <c r="B210" s="420">
        <v>686</v>
      </c>
    </row>
    <row r="211" spans="1:2">
      <c r="A211" s="272" t="s">
        <v>618</v>
      </c>
      <c r="B211" s="420">
        <v>218</v>
      </c>
    </row>
    <row r="212" spans="1:2">
      <c r="A212" s="272" t="s">
        <v>619</v>
      </c>
      <c r="B212" s="420">
        <v>503</v>
      </c>
    </row>
    <row r="213" spans="1:2">
      <c r="A213" s="272" t="s">
        <v>512</v>
      </c>
      <c r="B213" s="420">
        <v>196</v>
      </c>
    </row>
    <row r="214" spans="1:2">
      <c r="A214" s="272" t="s">
        <v>620</v>
      </c>
      <c r="B214" s="420">
        <v>1316</v>
      </c>
    </row>
    <row r="215" spans="1:2">
      <c r="A215" s="272" t="s">
        <v>621</v>
      </c>
      <c r="B215" s="420">
        <v>349</v>
      </c>
    </row>
    <row r="216" spans="1:2">
      <c r="A216" s="272" t="s">
        <v>622</v>
      </c>
      <c r="B216" s="420">
        <v>165</v>
      </c>
    </row>
    <row r="217" spans="1:2">
      <c r="A217" s="272" t="s">
        <v>623</v>
      </c>
      <c r="B217" s="420">
        <v>1267</v>
      </c>
    </row>
    <row r="218" spans="1:2">
      <c r="A218" s="272" t="s">
        <v>624</v>
      </c>
      <c r="B218" s="420">
        <v>1106</v>
      </c>
    </row>
    <row r="219" spans="1:2">
      <c r="A219" s="272" t="s">
        <v>121</v>
      </c>
      <c r="B219" s="420">
        <v>625</v>
      </c>
    </row>
    <row r="220" spans="1:2">
      <c r="A220" s="272" t="s">
        <v>490</v>
      </c>
      <c r="B220" s="420">
        <v>90</v>
      </c>
    </row>
    <row r="221" spans="1:2">
      <c r="A221" s="272" t="s">
        <v>625</v>
      </c>
      <c r="B221" s="420">
        <v>10</v>
      </c>
    </row>
    <row r="222" spans="1:2">
      <c r="A222" s="272" t="s">
        <v>626</v>
      </c>
      <c r="B222" s="420">
        <v>5</v>
      </c>
    </row>
    <row r="223" spans="1:2">
      <c r="A223" s="272" t="s">
        <v>823</v>
      </c>
      <c r="B223" s="420">
        <v>20</v>
      </c>
    </row>
    <row r="224" spans="1:2">
      <c r="A224" s="272" t="s">
        <v>627</v>
      </c>
      <c r="B224" s="420">
        <v>356</v>
      </c>
    </row>
    <row r="225" spans="1:2">
      <c r="A225" s="272" t="s">
        <v>628</v>
      </c>
      <c r="B225" s="420">
        <v>44134</v>
      </c>
    </row>
    <row r="226" spans="1:2">
      <c r="A226" s="272" t="s">
        <v>629</v>
      </c>
      <c r="B226" s="420">
        <v>1058</v>
      </c>
    </row>
    <row r="227" spans="1:2">
      <c r="A227" s="272" t="s">
        <v>630</v>
      </c>
      <c r="B227" s="420">
        <v>19302</v>
      </c>
    </row>
    <row r="228" spans="1:2">
      <c r="A228" s="272" t="s">
        <v>631</v>
      </c>
      <c r="B228" s="420">
        <v>9603.31</v>
      </c>
    </row>
    <row r="229" spans="1:2">
      <c r="A229" s="272" t="s">
        <v>632</v>
      </c>
      <c r="B229" s="420">
        <v>14171</v>
      </c>
    </row>
    <row r="230" spans="1:2">
      <c r="A230" s="272" t="s">
        <v>633</v>
      </c>
      <c r="B230" s="421">
        <v>5504</v>
      </c>
    </row>
    <row r="231" spans="1:2">
      <c r="A231" s="272" t="s">
        <v>634</v>
      </c>
      <c r="B231" s="420">
        <v>5504</v>
      </c>
    </row>
    <row r="232" spans="1:2">
      <c r="A232" s="272" t="s">
        <v>635</v>
      </c>
      <c r="B232" s="420">
        <v>2668</v>
      </c>
    </row>
    <row r="233" spans="1:2">
      <c r="A233" s="272" t="s">
        <v>824</v>
      </c>
      <c r="B233" s="420">
        <v>125</v>
      </c>
    </row>
    <row r="234" spans="1:2">
      <c r="A234" s="272" t="s">
        <v>636</v>
      </c>
      <c r="B234" s="420">
        <v>1254</v>
      </c>
    </row>
    <row r="235" spans="1:2">
      <c r="A235" s="272" t="s">
        <v>825</v>
      </c>
      <c r="B235" s="420">
        <v>1289</v>
      </c>
    </row>
    <row r="236" spans="1:2">
      <c r="A236" s="272" t="s">
        <v>637</v>
      </c>
      <c r="B236" s="420">
        <v>2917</v>
      </c>
    </row>
    <row r="237" spans="1:2">
      <c r="A237" s="272" t="s">
        <v>638</v>
      </c>
      <c r="B237" s="420">
        <v>1890</v>
      </c>
    </row>
    <row r="238" spans="1:2">
      <c r="A238" s="272" t="s">
        <v>639</v>
      </c>
      <c r="B238" s="420">
        <v>159</v>
      </c>
    </row>
    <row r="239" spans="1:2">
      <c r="A239" s="272" t="s">
        <v>640</v>
      </c>
      <c r="B239" s="420">
        <v>218</v>
      </c>
    </row>
    <row r="240" spans="1:2">
      <c r="A240" s="272" t="s">
        <v>641</v>
      </c>
      <c r="B240" s="420">
        <v>214</v>
      </c>
    </row>
    <row r="241" spans="1:2">
      <c r="A241" s="272" t="s">
        <v>642</v>
      </c>
      <c r="B241" s="420">
        <v>133</v>
      </c>
    </row>
    <row r="242" spans="1:2">
      <c r="A242" s="272" t="s">
        <v>826</v>
      </c>
      <c r="B242" s="420">
        <v>303</v>
      </c>
    </row>
    <row r="243" spans="1:2">
      <c r="A243" s="272" t="s">
        <v>643</v>
      </c>
      <c r="B243" s="420">
        <v>912</v>
      </c>
    </row>
    <row r="244" spans="1:2">
      <c r="A244" s="272" t="s">
        <v>827</v>
      </c>
      <c r="B244" s="420">
        <v>37</v>
      </c>
    </row>
    <row r="245" spans="1:2">
      <c r="A245" s="272" t="s">
        <v>828</v>
      </c>
      <c r="B245" s="420">
        <v>200</v>
      </c>
    </row>
    <row r="246" spans="1:2">
      <c r="A246" s="272" t="s">
        <v>644</v>
      </c>
      <c r="B246" s="420">
        <v>520</v>
      </c>
    </row>
    <row r="247" spans="1:2">
      <c r="A247" s="272" t="s">
        <v>645</v>
      </c>
      <c r="B247" s="420">
        <v>155</v>
      </c>
    </row>
    <row r="248" spans="1:2">
      <c r="A248" s="272" t="s">
        <v>646</v>
      </c>
      <c r="B248" s="420">
        <v>3429</v>
      </c>
    </row>
    <row r="249" spans="1:2">
      <c r="A249" s="272" t="s">
        <v>121</v>
      </c>
      <c r="B249" s="420">
        <v>220</v>
      </c>
    </row>
    <row r="250" spans="1:2">
      <c r="A250" s="272" t="s">
        <v>647</v>
      </c>
      <c r="B250" s="420">
        <v>49</v>
      </c>
    </row>
    <row r="251" spans="1:2">
      <c r="A251" s="272" t="s">
        <v>648</v>
      </c>
      <c r="B251" s="420">
        <v>434</v>
      </c>
    </row>
    <row r="252" spans="1:2">
      <c r="A252" s="272" t="s">
        <v>649</v>
      </c>
      <c r="B252" s="420">
        <v>148</v>
      </c>
    </row>
    <row r="253" spans="1:2">
      <c r="A253" s="272" t="s">
        <v>650</v>
      </c>
      <c r="B253" s="420">
        <v>150</v>
      </c>
    </row>
    <row r="254" spans="1:2">
      <c r="A254" s="272" t="s">
        <v>651</v>
      </c>
      <c r="B254" s="420">
        <v>2171</v>
      </c>
    </row>
    <row r="255" spans="1:2">
      <c r="A255" s="272" t="s">
        <v>652</v>
      </c>
      <c r="B255" s="420">
        <v>257</v>
      </c>
    </row>
    <row r="256" spans="1:2">
      <c r="A256" s="272" t="s">
        <v>653</v>
      </c>
      <c r="B256" s="420">
        <v>10204</v>
      </c>
    </row>
    <row r="257" spans="1:2">
      <c r="A257" s="272" t="s">
        <v>654</v>
      </c>
      <c r="B257" s="420">
        <v>2593</v>
      </c>
    </row>
    <row r="258" spans="1:2">
      <c r="A258" s="272" t="s">
        <v>829</v>
      </c>
      <c r="B258" s="420">
        <v>7611</v>
      </c>
    </row>
    <row r="259" spans="1:2">
      <c r="A259" s="272" t="s">
        <v>655</v>
      </c>
      <c r="B259" s="420">
        <v>2320</v>
      </c>
    </row>
    <row r="260" spans="1:2">
      <c r="A260" s="272" t="s">
        <v>656</v>
      </c>
      <c r="B260" s="420">
        <v>2000</v>
      </c>
    </row>
    <row r="261" spans="1:2">
      <c r="A261" s="272" t="s">
        <v>657</v>
      </c>
      <c r="B261" s="420">
        <v>320</v>
      </c>
    </row>
    <row r="262" spans="1:2">
      <c r="A262" s="272" t="s">
        <v>830</v>
      </c>
      <c r="B262" s="420">
        <v>2108</v>
      </c>
    </row>
    <row r="263" spans="1:2">
      <c r="A263" s="272" t="s">
        <v>831</v>
      </c>
      <c r="B263" s="420">
        <v>2108</v>
      </c>
    </row>
    <row r="264" spans="1:2">
      <c r="A264" s="272" t="s">
        <v>832</v>
      </c>
      <c r="B264" s="420">
        <v>216</v>
      </c>
    </row>
    <row r="265" spans="1:2">
      <c r="A265" s="272" t="s">
        <v>833</v>
      </c>
      <c r="B265" s="420">
        <v>216</v>
      </c>
    </row>
    <row r="266" spans="1:2">
      <c r="A266" s="272" t="s">
        <v>658</v>
      </c>
      <c r="B266" s="420">
        <v>1841</v>
      </c>
    </row>
    <row r="267" spans="1:2">
      <c r="A267" s="272" t="s">
        <v>121</v>
      </c>
      <c r="B267" s="420">
        <v>196</v>
      </c>
    </row>
    <row r="268" spans="1:2">
      <c r="A268" s="272" t="s">
        <v>490</v>
      </c>
      <c r="B268" s="420">
        <v>159</v>
      </c>
    </row>
    <row r="269" spans="1:2">
      <c r="A269" s="272" t="s">
        <v>659</v>
      </c>
      <c r="B269" s="420">
        <v>90</v>
      </c>
    </row>
    <row r="270" spans="1:2">
      <c r="A270" s="272" t="s">
        <v>660</v>
      </c>
      <c r="B270" s="420">
        <v>262</v>
      </c>
    </row>
    <row r="271" spans="1:2">
      <c r="A271" s="272" t="s">
        <v>494</v>
      </c>
      <c r="B271" s="420">
        <v>61</v>
      </c>
    </row>
    <row r="272" spans="1:2">
      <c r="A272" s="272" t="s">
        <v>661</v>
      </c>
      <c r="B272" s="420">
        <v>1073</v>
      </c>
    </row>
    <row r="273" spans="1:2">
      <c r="A273" s="272" t="s">
        <v>662</v>
      </c>
      <c r="B273" s="420">
        <v>1008</v>
      </c>
    </row>
    <row r="274" spans="1:2">
      <c r="A274" s="272" t="s">
        <v>663</v>
      </c>
      <c r="B274" s="420">
        <v>1008</v>
      </c>
    </row>
    <row r="275" spans="1:2">
      <c r="A275" s="272" t="s">
        <v>896</v>
      </c>
      <c r="B275" s="420">
        <v>108176</v>
      </c>
    </row>
    <row r="276" spans="1:2">
      <c r="A276" s="272" t="s">
        <v>664</v>
      </c>
      <c r="B276" s="420">
        <v>2018</v>
      </c>
    </row>
    <row r="277" spans="1:2">
      <c r="A277" s="272" t="s">
        <v>121</v>
      </c>
      <c r="B277" s="420">
        <v>516</v>
      </c>
    </row>
    <row r="278" spans="1:2">
      <c r="A278" s="272" t="s">
        <v>490</v>
      </c>
      <c r="B278" s="420">
        <v>1302</v>
      </c>
    </row>
    <row r="279" spans="1:2">
      <c r="A279" s="272" t="s">
        <v>665</v>
      </c>
      <c r="B279" s="420">
        <v>200</v>
      </c>
    </row>
    <row r="280" spans="1:2">
      <c r="A280" s="272" t="s">
        <v>666</v>
      </c>
      <c r="B280" s="420">
        <v>1818</v>
      </c>
    </row>
    <row r="281" spans="1:2">
      <c r="A281" s="272" t="s">
        <v>667</v>
      </c>
      <c r="B281" s="420">
        <v>52</v>
      </c>
    </row>
    <row r="282" spans="1:2">
      <c r="A282" s="272" t="s">
        <v>834</v>
      </c>
      <c r="B282" s="420">
        <v>32</v>
      </c>
    </row>
    <row r="283" spans="1:2">
      <c r="A283" s="272" t="s">
        <v>668</v>
      </c>
      <c r="B283" s="420">
        <v>489</v>
      </c>
    </row>
    <row r="284" spans="1:2">
      <c r="A284" s="272" t="s">
        <v>669</v>
      </c>
      <c r="B284" s="420">
        <v>245</v>
      </c>
    </row>
    <row r="285" spans="1:2">
      <c r="A285" s="272" t="s">
        <v>670</v>
      </c>
      <c r="B285" s="420">
        <v>1000</v>
      </c>
    </row>
    <row r="286" spans="1:2">
      <c r="A286" s="272" t="s">
        <v>671</v>
      </c>
      <c r="B286" s="420">
        <v>9257</v>
      </c>
    </row>
    <row r="287" spans="1:2">
      <c r="A287" s="272" t="s">
        <v>672</v>
      </c>
      <c r="B287" s="420">
        <v>1699</v>
      </c>
    </row>
    <row r="288" spans="1:2">
      <c r="A288" s="272" t="s">
        <v>673</v>
      </c>
      <c r="B288" s="420">
        <v>5751</v>
      </c>
    </row>
    <row r="289" spans="1:2">
      <c r="A289" s="272" t="s">
        <v>674</v>
      </c>
      <c r="B289" s="420">
        <v>1807</v>
      </c>
    </row>
    <row r="290" spans="1:2">
      <c r="A290" s="272" t="s">
        <v>675</v>
      </c>
      <c r="B290" s="420">
        <v>9313</v>
      </c>
    </row>
    <row r="291" spans="1:2">
      <c r="A291" s="272" t="s">
        <v>676</v>
      </c>
      <c r="B291" s="420">
        <v>1147</v>
      </c>
    </row>
    <row r="292" spans="1:2">
      <c r="A292" s="272" t="s">
        <v>677</v>
      </c>
      <c r="B292" s="420">
        <v>995</v>
      </c>
    </row>
    <row r="293" spans="1:2">
      <c r="A293" s="272" t="s">
        <v>678</v>
      </c>
      <c r="B293" s="420">
        <v>448</v>
      </c>
    </row>
    <row r="294" spans="1:2">
      <c r="A294" s="272" t="s">
        <v>679</v>
      </c>
      <c r="B294" s="420">
        <v>6453</v>
      </c>
    </row>
    <row r="295" spans="1:2">
      <c r="A295" s="272" t="s">
        <v>680</v>
      </c>
      <c r="B295" s="420">
        <v>270</v>
      </c>
    </row>
    <row r="296" spans="1:2">
      <c r="A296" s="272" t="s">
        <v>681</v>
      </c>
      <c r="B296" s="420">
        <v>46</v>
      </c>
    </row>
    <row r="297" spans="1:2">
      <c r="A297" s="272" t="s">
        <v>682</v>
      </c>
      <c r="B297" s="420">
        <v>46</v>
      </c>
    </row>
    <row r="298" spans="1:2">
      <c r="A298" s="272" t="s">
        <v>683</v>
      </c>
      <c r="B298" s="420">
        <v>6543</v>
      </c>
    </row>
    <row r="299" spans="1:2">
      <c r="A299" s="272" t="s">
        <v>684</v>
      </c>
      <c r="B299" s="420">
        <v>6398</v>
      </c>
    </row>
    <row r="300" spans="1:2">
      <c r="A300" s="272" t="s">
        <v>835</v>
      </c>
      <c r="B300" s="420">
        <v>145</v>
      </c>
    </row>
    <row r="301" spans="1:2">
      <c r="A301" s="272" t="s">
        <v>685</v>
      </c>
      <c r="B301" s="420">
        <v>18598</v>
      </c>
    </row>
    <row r="302" spans="1:2">
      <c r="A302" s="272" t="s">
        <v>686</v>
      </c>
      <c r="B302" s="420">
        <v>1920</v>
      </c>
    </row>
    <row r="303" spans="1:2">
      <c r="A303" s="272" t="s">
        <v>687</v>
      </c>
      <c r="B303" s="420">
        <v>8268</v>
      </c>
    </row>
    <row r="304" spans="1:2">
      <c r="A304" s="272" t="s">
        <v>688</v>
      </c>
      <c r="B304" s="420">
        <v>5245</v>
      </c>
    </row>
    <row r="305" spans="1:2">
      <c r="A305" s="272" t="s">
        <v>689</v>
      </c>
      <c r="B305" s="420">
        <v>3165</v>
      </c>
    </row>
    <row r="306" spans="1:2">
      <c r="A306" s="272" t="s">
        <v>690</v>
      </c>
      <c r="B306" s="420">
        <v>46871</v>
      </c>
    </row>
    <row r="307" spans="1:2">
      <c r="A307" s="272" t="s">
        <v>691</v>
      </c>
      <c r="B307" s="420">
        <v>46871</v>
      </c>
    </row>
    <row r="308" spans="1:2">
      <c r="A308" s="272" t="s">
        <v>692</v>
      </c>
      <c r="B308" s="420">
        <v>11125</v>
      </c>
    </row>
    <row r="309" spans="1:2">
      <c r="A309" s="272" t="s">
        <v>693</v>
      </c>
      <c r="B309" s="420">
        <v>11027</v>
      </c>
    </row>
    <row r="310" spans="1:2">
      <c r="A310" s="272" t="s">
        <v>694</v>
      </c>
      <c r="B310" s="420">
        <v>98</v>
      </c>
    </row>
    <row r="311" spans="1:2">
      <c r="A311" s="272" t="s">
        <v>836</v>
      </c>
      <c r="B311" s="420">
        <v>594</v>
      </c>
    </row>
    <row r="312" spans="1:2">
      <c r="A312" s="272" t="s">
        <v>837</v>
      </c>
      <c r="B312" s="420">
        <v>594</v>
      </c>
    </row>
    <row r="313" spans="1:2">
      <c r="A313" s="272" t="s">
        <v>695</v>
      </c>
      <c r="B313" s="420">
        <v>959</v>
      </c>
    </row>
    <row r="314" spans="1:2">
      <c r="A314" s="272" t="s">
        <v>121</v>
      </c>
      <c r="B314" s="420">
        <v>466</v>
      </c>
    </row>
    <row r="315" spans="1:2">
      <c r="A315" s="272" t="s">
        <v>490</v>
      </c>
      <c r="B315" s="420">
        <v>434</v>
      </c>
    </row>
    <row r="316" spans="1:2">
      <c r="A316" s="272" t="s">
        <v>494</v>
      </c>
      <c r="B316" s="420">
        <v>54</v>
      </c>
    </row>
    <row r="317" spans="1:2">
      <c r="A317" s="272" t="s">
        <v>838</v>
      </c>
      <c r="B317" s="420">
        <v>5</v>
      </c>
    </row>
    <row r="318" spans="1:2">
      <c r="A318" s="272" t="s">
        <v>696</v>
      </c>
      <c r="B318" s="420">
        <v>1034</v>
      </c>
    </row>
    <row r="319" spans="1:2">
      <c r="A319" s="272" t="s">
        <v>697</v>
      </c>
      <c r="B319" s="420">
        <v>1034</v>
      </c>
    </row>
    <row r="320" spans="1:2">
      <c r="A320" s="272" t="s">
        <v>897</v>
      </c>
      <c r="B320" s="420">
        <v>26668</v>
      </c>
    </row>
    <row r="321" spans="1:2">
      <c r="A321" s="272" t="s">
        <v>698</v>
      </c>
      <c r="B321" s="420">
        <v>1395</v>
      </c>
    </row>
    <row r="322" spans="1:2">
      <c r="A322" s="272" t="s">
        <v>121</v>
      </c>
      <c r="B322" s="420">
        <v>951</v>
      </c>
    </row>
    <row r="323" spans="1:2">
      <c r="A323" s="272" t="s">
        <v>699</v>
      </c>
      <c r="B323" s="420">
        <v>171</v>
      </c>
    </row>
    <row r="324" spans="1:2">
      <c r="A324" s="272" t="s">
        <v>700</v>
      </c>
      <c r="B324" s="420">
        <v>273</v>
      </c>
    </row>
    <row r="325" spans="1:2">
      <c r="A325" s="272" t="s">
        <v>839</v>
      </c>
      <c r="B325" s="420">
        <v>58</v>
      </c>
    </row>
    <row r="326" spans="1:2">
      <c r="A326" s="272" t="s">
        <v>840</v>
      </c>
      <c r="B326" s="420">
        <v>58</v>
      </c>
    </row>
    <row r="327" spans="1:2">
      <c r="A327" s="272" t="s">
        <v>701</v>
      </c>
      <c r="B327" s="420">
        <v>6892</v>
      </c>
    </row>
    <row r="328" spans="1:2">
      <c r="A328" s="272" t="s">
        <v>702</v>
      </c>
      <c r="B328" s="420">
        <v>6631</v>
      </c>
    </row>
    <row r="329" spans="1:2">
      <c r="A329" s="272" t="s">
        <v>841</v>
      </c>
      <c r="B329" s="420">
        <v>27</v>
      </c>
    </row>
    <row r="330" spans="1:2">
      <c r="A330" s="272" t="s">
        <v>703</v>
      </c>
      <c r="B330" s="420">
        <v>234</v>
      </c>
    </row>
    <row r="331" spans="1:2">
      <c r="A331" s="272" t="s">
        <v>704</v>
      </c>
      <c r="B331" s="420">
        <v>432</v>
      </c>
    </row>
    <row r="332" spans="1:2">
      <c r="A332" s="272" t="s">
        <v>705</v>
      </c>
      <c r="B332" s="420">
        <v>50</v>
      </c>
    </row>
    <row r="333" spans="1:2">
      <c r="A333" s="272" t="s">
        <v>842</v>
      </c>
      <c r="B333" s="420">
        <v>382</v>
      </c>
    </row>
    <row r="334" spans="1:2">
      <c r="A334" s="272" t="s">
        <v>706</v>
      </c>
      <c r="B334" s="420">
        <v>538</v>
      </c>
    </row>
    <row r="335" spans="1:2">
      <c r="A335" s="272" t="s">
        <v>843</v>
      </c>
      <c r="B335" s="420">
        <v>507</v>
      </c>
    </row>
    <row r="336" spans="1:2">
      <c r="A336" s="272" t="s">
        <v>707</v>
      </c>
      <c r="B336" s="420">
        <v>31</v>
      </c>
    </row>
    <row r="337" spans="1:2">
      <c r="A337" s="272" t="s">
        <v>844</v>
      </c>
      <c r="B337" s="420">
        <v>4146</v>
      </c>
    </row>
    <row r="338" spans="1:2">
      <c r="A338" s="272" t="s">
        <v>845</v>
      </c>
      <c r="B338" s="420">
        <v>4146</v>
      </c>
    </row>
    <row r="339" spans="1:2">
      <c r="A339" s="272" t="s">
        <v>708</v>
      </c>
      <c r="B339" s="420">
        <v>773</v>
      </c>
    </row>
    <row r="340" spans="1:2">
      <c r="A340" s="272" t="s">
        <v>709</v>
      </c>
      <c r="B340" s="420">
        <v>658</v>
      </c>
    </row>
    <row r="341" spans="1:2">
      <c r="A341" s="272" t="s">
        <v>710</v>
      </c>
      <c r="B341" s="420">
        <v>115</v>
      </c>
    </row>
    <row r="342" spans="1:2">
      <c r="A342" s="272" t="s">
        <v>711</v>
      </c>
      <c r="B342" s="420">
        <v>12434</v>
      </c>
    </row>
    <row r="343" spans="1:2">
      <c r="A343" s="272" t="s">
        <v>712</v>
      </c>
      <c r="B343" s="420">
        <v>12434</v>
      </c>
    </row>
    <row r="344" spans="1:2">
      <c r="A344" s="272" t="s">
        <v>898</v>
      </c>
      <c r="B344" s="420">
        <v>79991</v>
      </c>
    </row>
    <row r="345" spans="1:2">
      <c r="A345" s="272" t="s">
        <v>713</v>
      </c>
      <c r="B345" s="420">
        <v>12581</v>
      </c>
    </row>
    <row r="346" spans="1:2">
      <c r="A346" s="272" t="s">
        <v>121</v>
      </c>
      <c r="B346" s="420">
        <v>3752</v>
      </c>
    </row>
    <row r="347" spans="1:2">
      <c r="A347" s="272" t="s">
        <v>490</v>
      </c>
      <c r="B347" s="420">
        <v>1926</v>
      </c>
    </row>
    <row r="348" spans="1:2">
      <c r="A348" s="272" t="s">
        <v>714</v>
      </c>
      <c r="B348" s="420">
        <v>2310</v>
      </c>
    </row>
    <row r="349" spans="1:2">
      <c r="A349" s="272" t="s">
        <v>715</v>
      </c>
      <c r="B349" s="420">
        <v>680</v>
      </c>
    </row>
    <row r="350" spans="1:2">
      <c r="A350" s="272" t="s">
        <v>716</v>
      </c>
      <c r="B350" s="420">
        <v>1407</v>
      </c>
    </row>
    <row r="351" spans="1:2">
      <c r="A351" s="272" t="s">
        <v>717</v>
      </c>
      <c r="B351" s="420">
        <v>2506</v>
      </c>
    </row>
    <row r="352" spans="1:2">
      <c r="A352" s="272" t="s">
        <v>718</v>
      </c>
      <c r="B352" s="420">
        <v>58474</v>
      </c>
    </row>
    <row r="353" spans="1:2">
      <c r="A353" s="272" t="s">
        <v>719</v>
      </c>
      <c r="B353" s="420">
        <v>58474</v>
      </c>
    </row>
    <row r="354" spans="1:2">
      <c r="A354" s="272" t="s">
        <v>720</v>
      </c>
      <c r="B354" s="420">
        <v>1213</v>
      </c>
    </row>
    <row r="355" spans="1:2">
      <c r="A355" s="272" t="s">
        <v>721</v>
      </c>
      <c r="B355" s="420">
        <v>1213</v>
      </c>
    </row>
    <row r="356" spans="1:2">
      <c r="A356" s="272" t="s">
        <v>722</v>
      </c>
      <c r="B356" s="420">
        <v>310</v>
      </c>
    </row>
    <row r="357" spans="1:2">
      <c r="A357" s="272" t="s">
        <v>723</v>
      </c>
      <c r="B357" s="420">
        <v>310</v>
      </c>
    </row>
    <row r="358" spans="1:2">
      <c r="A358" s="272" t="s">
        <v>724</v>
      </c>
      <c r="B358" s="420">
        <v>7413</v>
      </c>
    </row>
    <row r="359" spans="1:2">
      <c r="A359" s="272" t="s">
        <v>725</v>
      </c>
      <c r="B359" s="420">
        <v>7413</v>
      </c>
    </row>
    <row r="360" spans="1:2">
      <c r="A360" s="272" t="s">
        <v>899</v>
      </c>
      <c r="B360" s="420">
        <v>69170</v>
      </c>
    </row>
    <row r="361" spans="1:2">
      <c r="A361" s="272" t="s">
        <v>726</v>
      </c>
      <c r="B361" s="420">
        <v>24883</v>
      </c>
    </row>
    <row r="362" spans="1:2">
      <c r="A362" s="272" t="s">
        <v>121</v>
      </c>
      <c r="B362" s="420">
        <v>1188</v>
      </c>
    </row>
    <row r="363" spans="1:2">
      <c r="A363" s="272" t="s">
        <v>494</v>
      </c>
      <c r="B363" s="420">
        <v>3614</v>
      </c>
    </row>
    <row r="364" spans="1:2">
      <c r="A364" s="272" t="s">
        <v>727</v>
      </c>
      <c r="B364" s="420">
        <v>15</v>
      </c>
    </row>
    <row r="365" spans="1:2">
      <c r="A365" s="272" t="s">
        <v>728</v>
      </c>
      <c r="B365" s="420">
        <v>273</v>
      </c>
    </row>
    <row r="366" spans="1:2">
      <c r="A366" s="272" t="s">
        <v>729</v>
      </c>
      <c r="B366" s="420">
        <v>30</v>
      </c>
    </row>
    <row r="367" spans="1:2">
      <c r="A367" s="272" t="s">
        <v>730</v>
      </c>
      <c r="B367" s="420">
        <v>53</v>
      </c>
    </row>
    <row r="368" spans="1:2">
      <c r="A368" s="272" t="s">
        <v>731</v>
      </c>
      <c r="B368" s="420">
        <v>8552</v>
      </c>
    </row>
    <row r="369" spans="1:2">
      <c r="A369" s="272" t="s">
        <v>846</v>
      </c>
      <c r="B369" s="420">
        <v>60</v>
      </c>
    </row>
    <row r="370" spans="1:2">
      <c r="A370" s="272" t="s">
        <v>847</v>
      </c>
      <c r="B370" s="420">
        <v>569</v>
      </c>
    </row>
    <row r="371" spans="1:2">
      <c r="A371" s="272" t="s">
        <v>848</v>
      </c>
      <c r="B371" s="420">
        <v>21</v>
      </c>
    </row>
    <row r="372" spans="1:2">
      <c r="A372" s="272" t="s">
        <v>849</v>
      </c>
      <c r="B372" s="420">
        <v>3383</v>
      </c>
    </row>
    <row r="373" spans="1:2">
      <c r="A373" s="272" t="s">
        <v>732</v>
      </c>
      <c r="B373" s="420">
        <v>7125</v>
      </c>
    </row>
    <row r="374" spans="1:2">
      <c r="A374" s="272" t="s">
        <v>733</v>
      </c>
      <c r="B374" s="420">
        <v>11389</v>
      </c>
    </row>
    <row r="375" spans="1:2">
      <c r="A375" s="272" t="s">
        <v>121</v>
      </c>
      <c r="B375" s="420">
        <v>625</v>
      </c>
    </row>
    <row r="376" spans="1:2">
      <c r="A376" s="272" t="s">
        <v>734</v>
      </c>
      <c r="B376" s="420">
        <v>2206</v>
      </c>
    </row>
    <row r="377" spans="1:2">
      <c r="A377" s="272" t="s">
        <v>735</v>
      </c>
      <c r="B377" s="420">
        <v>2664</v>
      </c>
    </row>
    <row r="378" spans="1:2">
      <c r="A378" s="272" t="s">
        <v>736</v>
      </c>
      <c r="B378" s="420">
        <v>3139</v>
      </c>
    </row>
    <row r="379" spans="1:2">
      <c r="A379" s="272" t="s">
        <v>737</v>
      </c>
      <c r="B379" s="420">
        <v>213</v>
      </c>
    </row>
    <row r="380" spans="1:2">
      <c r="A380" s="272" t="s">
        <v>850</v>
      </c>
      <c r="B380" s="420">
        <v>10</v>
      </c>
    </row>
    <row r="381" spans="1:2">
      <c r="A381" s="272" t="s">
        <v>851</v>
      </c>
      <c r="B381" s="420">
        <v>7</v>
      </c>
    </row>
    <row r="382" spans="1:2">
      <c r="A382" s="272" t="s">
        <v>852</v>
      </c>
      <c r="B382" s="420">
        <v>4</v>
      </c>
    </row>
    <row r="383" spans="1:2">
      <c r="A383" s="272" t="s">
        <v>853</v>
      </c>
      <c r="B383" s="420">
        <v>120</v>
      </c>
    </row>
    <row r="384" spans="1:2">
      <c r="A384" s="272" t="s">
        <v>738</v>
      </c>
      <c r="B384" s="420">
        <v>2125</v>
      </c>
    </row>
    <row r="385" spans="1:2">
      <c r="A385" s="272" t="s">
        <v>739</v>
      </c>
      <c r="B385" s="420">
        <v>276</v>
      </c>
    </row>
    <row r="386" spans="1:2">
      <c r="A386" s="272" t="s">
        <v>740</v>
      </c>
      <c r="B386" s="420">
        <v>20735</v>
      </c>
    </row>
    <row r="387" spans="1:2">
      <c r="A387" s="272" t="s">
        <v>121</v>
      </c>
      <c r="B387" s="420">
        <v>749</v>
      </c>
    </row>
    <row r="388" spans="1:2">
      <c r="A388" s="272" t="s">
        <v>490</v>
      </c>
      <c r="B388" s="420">
        <v>415</v>
      </c>
    </row>
    <row r="389" spans="1:2">
      <c r="A389" s="272" t="s">
        <v>741</v>
      </c>
      <c r="B389" s="420">
        <v>1766</v>
      </c>
    </row>
    <row r="390" spans="1:2">
      <c r="A390" s="272" t="s">
        <v>742</v>
      </c>
      <c r="B390" s="420">
        <v>2314</v>
      </c>
    </row>
    <row r="391" spans="1:2">
      <c r="A391" s="272" t="s">
        <v>743</v>
      </c>
      <c r="B391" s="420">
        <v>671</v>
      </c>
    </row>
    <row r="392" spans="1:2">
      <c r="A392" s="272" t="s">
        <v>744</v>
      </c>
      <c r="B392" s="420">
        <v>100</v>
      </c>
    </row>
    <row r="393" spans="1:2">
      <c r="A393" s="272" t="s">
        <v>745</v>
      </c>
      <c r="B393" s="420">
        <v>24</v>
      </c>
    </row>
    <row r="394" spans="1:2">
      <c r="A394" s="272" t="s">
        <v>746</v>
      </c>
      <c r="B394" s="420">
        <v>899</v>
      </c>
    </row>
    <row r="395" spans="1:2">
      <c r="A395" s="272" t="s">
        <v>747</v>
      </c>
      <c r="B395" s="420">
        <v>88</v>
      </c>
    </row>
    <row r="396" spans="1:2">
      <c r="A396" s="272" t="s">
        <v>748</v>
      </c>
      <c r="B396" s="420">
        <v>115</v>
      </c>
    </row>
    <row r="397" spans="1:2">
      <c r="A397" s="272" t="s">
        <v>854</v>
      </c>
      <c r="B397" s="420">
        <v>12725</v>
      </c>
    </row>
    <row r="398" spans="1:2">
      <c r="A398" s="272" t="s">
        <v>749</v>
      </c>
      <c r="B398" s="420">
        <v>379</v>
      </c>
    </row>
    <row r="399" spans="1:2">
      <c r="A399" s="272" t="s">
        <v>750</v>
      </c>
      <c r="B399" s="420">
        <v>490</v>
      </c>
    </row>
    <row r="400" spans="1:2">
      <c r="A400" s="272" t="s">
        <v>751</v>
      </c>
      <c r="B400" s="420">
        <v>1970</v>
      </c>
    </row>
    <row r="401" spans="1:2">
      <c r="A401" s="272" t="s">
        <v>855</v>
      </c>
      <c r="B401" s="420">
        <v>850</v>
      </c>
    </row>
    <row r="402" spans="1:2">
      <c r="A402" s="272" t="s">
        <v>752</v>
      </c>
      <c r="B402" s="420">
        <v>1120</v>
      </c>
    </row>
    <row r="403" spans="1:2">
      <c r="A403" s="272" t="s">
        <v>753</v>
      </c>
      <c r="B403" s="420">
        <v>7873</v>
      </c>
    </row>
    <row r="404" spans="1:2">
      <c r="A404" s="272" t="s">
        <v>856</v>
      </c>
      <c r="B404" s="420">
        <v>3873</v>
      </c>
    </row>
    <row r="405" spans="1:2">
      <c r="A405" s="272" t="s">
        <v>754</v>
      </c>
      <c r="B405" s="420">
        <v>4000</v>
      </c>
    </row>
    <row r="406" spans="1:2">
      <c r="A406" s="272" t="s">
        <v>755</v>
      </c>
      <c r="B406" s="420">
        <v>2175</v>
      </c>
    </row>
    <row r="407" spans="1:2">
      <c r="A407" s="272" t="s">
        <v>857</v>
      </c>
      <c r="B407" s="420">
        <v>252</v>
      </c>
    </row>
    <row r="408" spans="1:2">
      <c r="A408" s="272" t="s">
        <v>756</v>
      </c>
      <c r="B408" s="420">
        <v>958</v>
      </c>
    </row>
    <row r="409" spans="1:2">
      <c r="A409" s="272" t="s">
        <v>858</v>
      </c>
      <c r="B409" s="420">
        <v>965</v>
      </c>
    </row>
    <row r="410" spans="1:2">
      <c r="A410" s="272" t="s">
        <v>757</v>
      </c>
      <c r="B410" s="420">
        <v>145</v>
      </c>
    </row>
    <row r="411" spans="1:2">
      <c r="A411" s="272" t="s">
        <v>758</v>
      </c>
      <c r="B411" s="420">
        <v>145</v>
      </c>
    </row>
    <row r="412" spans="1:2">
      <c r="A412" s="272" t="s">
        <v>900</v>
      </c>
      <c r="B412" s="420">
        <v>60416</v>
      </c>
    </row>
    <row r="413" spans="1:2">
      <c r="A413" s="272" t="s">
        <v>759</v>
      </c>
      <c r="B413" s="420">
        <v>47969</v>
      </c>
    </row>
    <row r="414" spans="1:2">
      <c r="A414" s="272" t="s">
        <v>121</v>
      </c>
      <c r="B414" s="420">
        <v>1736</v>
      </c>
    </row>
    <row r="415" spans="1:2">
      <c r="A415" s="272" t="s">
        <v>760</v>
      </c>
      <c r="B415" s="420">
        <v>28199</v>
      </c>
    </row>
    <row r="416" spans="1:2">
      <c r="A416" s="272" t="s">
        <v>761</v>
      </c>
      <c r="B416" s="420">
        <v>6466</v>
      </c>
    </row>
    <row r="417" spans="1:2">
      <c r="A417" s="272" t="s">
        <v>762</v>
      </c>
      <c r="B417" s="420">
        <v>251</v>
      </c>
    </row>
    <row r="418" spans="1:2">
      <c r="A418" s="272" t="s">
        <v>763</v>
      </c>
      <c r="B418" s="420">
        <v>50</v>
      </c>
    </row>
    <row r="419" spans="1:2">
      <c r="A419" s="272" t="s">
        <v>764</v>
      </c>
      <c r="B419" s="420">
        <v>4250</v>
      </c>
    </row>
    <row r="420" spans="1:2">
      <c r="A420" s="272" t="s">
        <v>765</v>
      </c>
      <c r="B420" s="420">
        <v>3386</v>
      </c>
    </row>
    <row r="421" spans="1:2">
      <c r="A421" s="272" t="s">
        <v>766</v>
      </c>
      <c r="B421" s="420">
        <v>514</v>
      </c>
    </row>
    <row r="422" spans="1:2">
      <c r="A422" s="272" t="s">
        <v>859</v>
      </c>
      <c r="B422" s="420">
        <v>1250</v>
      </c>
    </row>
    <row r="423" spans="1:2">
      <c r="A423" s="272" t="s">
        <v>860</v>
      </c>
      <c r="B423" s="420">
        <v>1867</v>
      </c>
    </row>
    <row r="424" spans="1:2">
      <c r="A424" s="272" t="s">
        <v>767</v>
      </c>
      <c r="B424" s="420">
        <v>500</v>
      </c>
    </row>
    <row r="425" spans="1:2">
      <c r="A425" s="272" t="s">
        <v>768</v>
      </c>
      <c r="B425" s="420">
        <v>500</v>
      </c>
    </row>
    <row r="426" spans="1:2">
      <c r="A426" s="272" t="s">
        <v>861</v>
      </c>
      <c r="B426" s="420">
        <v>860</v>
      </c>
    </row>
    <row r="427" spans="1:2">
      <c r="A427" s="272" t="s">
        <v>862</v>
      </c>
      <c r="B427" s="420">
        <v>860</v>
      </c>
    </row>
    <row r="428" spans="1:2">
      <c r="A428" s="272" t="s">
        <v>863</v>
      </c>
      <c r="B428" s="420">
        <v>10997</v>
      </c>
    </row>
    <row r="429" spans="1:2">
      <c r="A429" s="272" t="s">
        <v>864</v>
      </c>
      <c r="B429" s="420">
        <v>30</v>
      </c>
    </row>
    <row r="430" spans="1:2">
      <c r="A430" s="272" t="s">
        <v>865</v>
      </c>
      <c r="B430" s="420">
        <v>10967</v>
      </c>
    </row>
    <row r="431" spans="1:2">
      <c r="A431" s="272" t="s">
        <v>769</v>
      </c>
      <c r="B431" s="420">
        <v>90</v>
      </c>
    </row>
    <row r="432" spans="1:2">
      <c r="A432" s="272" t="s">
        <v>770</v>
      </c>
      <c r="B432" s="420">
        <v>90</v>
      </c>
    </row>
    <row r="433" spans="1:2">
      <c r="A433" s="272" t="s">
        <v>901</v>
      </c>
      <c r="B433" s="420">
        <v>25285</v>
      </c>
    </row>
    <row r="434" spans="1:2">
      <c r="A434" s="272" t="s">
        <v>771</v>
      </c>
      <c r="B434" s="420">
        <v>212</v>
      </c>
    </row>
    <row r="435" spans="1:2">
      <c r="A435" s="272" t="s">
        <v>490</v>
      </c>
      <c r="B435" s="420">
        <v>81</v>
      </c>
    </row>
    <row r="436" spans="1:2">
      <c r="A436" s="272" t="s">
        <v>647</v>
      </c>
      <c r="B436" s="420">
        <v>54</v>
      </c>
    </row>
    <row r="437" spans="1:2">
      <c r="A437" s="272" t="s">
        <v>866</v>
      </c>
      <c r="B437" s="420">
        <v>77</v>
      </c>
    </row>
    <row r="438" spans="1:2">
      <c r="A438" s="272" t="s">
        <v>867</v>
      </c>
      <c r="B438" s="420">
        <v>3895</v>
      </c>
    </row>
    <row r="439" spans="1:2">
      <c r="A439" s="272" t="s">
        <v>868</v>
      </c>
      <c r="B439" s="420">
        <v>3895</v>
      </c>
    </row>
    <row r="440" spans="1:2">
      <c r="A440" s="272" t="s">
        <v>772</v>
      </c>
      <c r="B440" s="420">
        <v>3636</v>
      </c>
    </row>
    <row r="441" spans="1:2">
      <c r="A441" s="272" t="s">
        <v>121</v>
      </c>
      <c r="B441" s="420">
        <v>1806</v>
      </c>
    </row>
    <row r="442" spans="1:2">
      <c r="A442" s="272" t="s">
        <v>490</v>
      </c>
      <c r="B442" s="420">
        <v>1737</v>
      </c>
    </row>
    <row r="443" spans="1:2">
      <c r="A443" s="272" t="s">
        <v>773</v>
      </c>
      <c r="B443" s="420">
        <v>93</v>
      </c>
    </row>
    <row r="444" spans="1:2">
      <c r="A444" s="272" t="s">
        <v>774</v>
      </c>
      <c r="B444" s="420">
        <v>439</v>
      </c>
    </row>
    <row r="445" spans="1:2">
      <c r="A445" s="272" t="s">
        <v>121</v>
      </c>
      <c r="B445" s="420">
        <v>338</v>
      </c>
    </row>
    <row r="446" spans="1:2">
      <c r="A446" s="272" t="s">
        <v>775</v>
      </c>
      <c r="B446" s="420">
        <v>101</v>
      </c>
    </row>
    <row r="447" spans="1:2">
      <c r="A447" s="272" t="s">
        <v>776</v>
      </c>
      <c r="B447" s="420">
        <v>12793</v>
      </c>
    </row>
    <row r="448" spans="1:2">
      <c r="A448" s="272" t="s">
        <v>869</v>
      </c>
      <c r="B448" s="420">
        <v>260</v>
      </c>
    </row>
    <row r="449" spans="1:2">
      <c r="A449" s="272" t="s">
        <v>777</v>
      </c>
      <c r="B449" s="420">
        <v>12533</v>
      </c>
    </row>
    <row r="450" spans="1:2">
      <c r="A450" s="272" t="s">
        <v>870</v>
      </c>
      <c r="B450" s="420">
        <v>4310</v>
      </c>
    </row>
    <row r="451" spans="1:2">
      <c r="A451" s="272" t="s">
        <v>871</v>
      </c>
      <c r="B451" s="420">
        <v>4310</v>
      </c>
    </row>
    <row r="452" spans="1:2">
      <c r="A452" s="272" t="s">
        <v>902</v>
      </c>
      <c r="B452" s="420">
        <v>1985</v>
      </c>
    </row>
    <row r="453" spans="1:2">
      <c r="A453" s="272" t="s">
        <v>778</v>
      </c>
      <c r="B453" s="420">
        <v>1630</v>
      </c>
    </row>
    <row r="454" spans="1:2">
      <c r="A454" s="272" t="s">
        <v>121</v>
      </c>
      <c r="B454" s="420">
        <v>345</v>
      </c>
    </row>
    <row r="455" spans="1:2">
      <c r="A455" s="272" t="s">
        <v>872</v>
      </c>
      <c r="B455" s="420">
        <v>1285</v>
      </c>
    </row>
    <row r="456" spans="1:2">
      <c r="A456" s="272" t="s">
        <v>873</v>
      </c>
      <c r="B456" s="420">
        <v>180</v>
      </c>
    </row>
    <row r="457" spans="1:2">
      <c r="A457" s="272" t="s">
        <v>874</v>
      </c>
      <c r="B457" s="420">
        <v>180</v>
      </c>
    </row>
    <row r="458" spans="1:2">
      <c r="A458" s="272" t="s">
        <v>875</v>
      </c>
      <c r="B458" s="420">
        <v>175</v>
      </c>
    </row>
    <row r="459" spans="1:2">
      <c r="A459" s="272" t="s">
        <v>876</v>
      </c>
      <c r="B459" s="420">
        <v>175</v>
      </c>
    </row>
    <row r="460" spans="1:2">
      <c r="A460" s="272" t="s">
        <v>903</v>
      </c>
      <c r="B460" s="420">
        <v>143</v>
      </c>
    </row>
    <row r="461" spans="1:2">
      <c r="A461" s="272" t="s">
        <v>779</v>
      </c>
      <c r="B461" s="420">
        <v>75</v>
      </c>
    </row>
    <row r="462" spans="1:2">
      <c r="A462" s="272" t="s">
        <v>490</v>
      </c>
      <c r="B462" s="420">
        <v>75</v>
      </c>
    </row>
    <row r="463" spans="1:2">
      <c r="A463" s="272" t="s">
        <v>877</v>
      </c>
      <c r="B463" s="420">
        <v>68</v>
      </c>
    </row>
    <row r="464" spans="1:2">
      <c r="A464" s="272" t="s">
        <v>878</v>
      </c>
      <c r="B464" s="420">
        <v>68</v>
      </c>
    </row>
    <row r="465" spans="1:2">
      <c r="A465" s="272" t="s">
        <v>904</v>
      </c>
      <c r="B465" s="420">
        <v>4606</v>
      </c>
    </row>
    <row r="466" spans="1:2">
      <c r="A466" s="272" t="s">
        <v>780</v>
      </c>
      <c r="B466" s="420">
        <v>1427</v>
      </c>
    </row>
    <row r="467" spans="1:2">
      <c r="A467" s="272" t="s">
        <v>879</v>
      </c>
      <c r="B467" s="420">
        <v>407</v>
      </c>
    </row>
    <row r="468" spans="1:2">
      <c r="A468" s="272" t="s">
        <v>494</v>
      </c>
      <c r="B468" s="420">
        <v>1002</v>
      </c>
    </row>
    <row r="469" spans="1:2">
      <c r="A469" s="272" t="s">
        <v>880</v>
      </c>
      <c r="B469" s="420">
        <v>18</v>
      </c>
    </row>
    <row r="470" spans="1:2">
      <c r="A470" s="272" t="s">
        <v>781</v>
      </c>
      <c r="B470" s="420">
        <v>335</v>
      </c>
    </row>
    <row r="471" spans="1:2">
      <c r="A471" s="272" t="s">
        <v>782</v>
      </c>
      <c r="B471" s="420">
        <v>205</v>
      </c>
    </row>
    <row r="472" spans="1:2">
      <c r="A472" s="272" t="s">
        <v>783</v>
      </c>
      <c r="B472" s="420">
        <v>130</v>
      </c>
    </row>
    <row r="473" spans="1:2">
      <c r="A473" s="272" t="s">
        <v>784</v>
      </c>
      <c r="B473" s="420">
        <v>2844</v>
      </c>
    </row>
    <row r="474" spans="1:2">
      <c r="A474" s="272" t="s">
        <v>785</v>
      </c>
      <c r="B474" s="420">
        <v>2844</v>
      </c>
    </row>
    <row r="475" spans="1:2">
      <c r="A475" s="272" t="s">
        <v>905</v>
      </c>
      <c r="B475" s="420">
        <v>47984</v>
      </c>
    </row>
    <row r="476" spans="1:2">
      <c r="A476" s="272" t="s">
        <v>786</v>
      </c>
      <c r="B476" s="420">
        <v>25963</v>
      </c>
    </row>
    <row r="477" spans="1:2">
      <c r="A477" s="272" t="s">
        <v>881</v>
      </c>
      <c r="B477" s="420">
        <v>3323</v>
      </c>
    </row>
    <row r="478" spans="1:2">
      <c r="A478" s="272" t="s">
        <v>882</v>
      </c>
      <c r="B478" s="420">
        <v>5887</v>
      </c>
    </row>
    <row r="479" spans="1:2">
      <c r="A479" s="272" t="s">
        <v>787</v>
      </c>
      <c r="B479" s="420">
        <v>2600</v>
      </c>
    </row>
    <row r="480" spans="1:2">
      <c r="A480" s="272" t="s">
        <v>788</v>
      </c>
      <c r="B480" s="420">
        <v>678</v>
      </c>
    </row>
    <row r="481" spans="1:2">
      <c r="A481" s="272" t="s">
        <v>789</v>
      </c>
      <c r="B481" s="420">
        <v>49</v>
      </c>
    </row>
    <row r="482" spans="1:2">
      <c r="A482" s="272" t="s">
        <v>790</v>
      </c>
      <c r="B482" s="420">
        <v>600</v>
      </c>
    </row>
    <row r="483" spans="1:2">
      <c r="A483" s="272" t="s">
        <v>883</v>
      </c>
      <c r="B483" s="420">
        <v>12826</v>
      </c>
    </row>
    <row r="484" spans="1:2">
      <c r="A484" s="272" t="s">
        <v>791</v>
      </c>
      <c r="B484" s="420">
        <v>21776</v>
      </c>
    </row>
    <row r="485" spans="1:2">
      <c r="A485" s="272" t="s">
        <v>792</v>
      </c>
      <c r="B485" s="420">
        <v>21776</v>
      </c>
    </row>
    <row r="486" spans="1:2">
      <c r="A486" s="272" t="s">
        <v>793</v>
      </c>
      <c r="B486" s="420">
        <v>245</v>
      </c>
    </row>
    <row r="487" spans="1:2">
      <c r="A487" s="272" t="s">
        <v>794</v>
      </c>
      <c r="B487" s="420">
        <v>245</v>
      </c>
    </row>
    <row r="488" spans="1:2">
      <c r="A488" s="272" t="s">
        <v>906</v>
      </c>
      <c r="B488" s="420">
        <v>2131</v>
      </c>
    </row>
    <row r="489" spans="1:2">
      <c r="A489" s="272" t="s">
        <v>884</v>
      </c>
      <c r="B489" s="420">
        <v>1377</v>
      </c>
    </row>
    <row r="490" spans="1:2">
      <c r="A490" s="272" t="s">
        <v>885</v>
      </c>
      <c r="B490" s="420">
        <v>1377</v>
      </c>
    </row>
    <row r="491" spans="1:2">
      <c r="A491" s="272" t="s">
        <v>795</v>
      </c>
      <c r="B491" s="420">
        <v>754</v>
      </c>
    </row>
    <row r="492" spans="1:2">
      <c r="A492" s="272" t="s">
        <v>796</v>
      </c>
      <c r="B492" s="420">
        <v>754</v>
      </c>
    </row>
    <row r="493" spans="1:2">
      <c r="A493" s="272" t="s">
        <v>907</v>
      </c>
      <c r="B493" s="420">
        <v>7175</v>
      </c>
    </row>
    <row r="494" spans="1:2">
      <c r="A494" s="272" t="s">
        <v>798</v>
      </c>
      <c r="B494" s="420">
        <v>3322</v>
      </c>
    </row>
    <row r="495" spans="1:2">
      <c r="A495" s="272" t="s">
        <v>121</v>
      </c>
      <c r="B495" s="420">
        <v>628</v>
      </c>
    </row>
    <row r="496" spans="1:2">
      <c r="A496" s="272" t="s">
        <v>799</v>
      </c>
      <c r="B496" s="420">
        <v>50</v>
      </c>
    </row>
    <row r="497" spans="1:2">
      <c r="A497" s="272" t="s">
        <v>800</v>
      </c>
      <c r="B497" s="420">
        <v>323</v>
      </c>
    </row>
    <row r="498" spans="1:2">
      <c r="A498" s="272" t="s">
        <v>801</v>
      </c>
      <c r="B498" s="420">
        <v>2245</v>
      </c>
    </row>
    <row r="499" spans="1:2">
      <c r="A499" s="272" t="s">
        <v>802</v>
      </c>
      <c r="B499" s="420">
        <v>75</v>
      </c>
    </row>
    <row r="500" spans="1:2">
      <c r="A500" s="272" t="s">
        <v>886</v>
      </c>
      <c r="B500" s="420">
        <v>1</v>
      </c>
    </row>
    <row r="501" spans="1:2">
      <c r="A501" s="272" t="s">
        <v>803</v>
      </c>
      <c r="B501" s="420">
        <v>1797</v>
      </c>
    </row>
    <row r="502" spans="1:2">
      <c r="A502" s="272" t="s">
        <v>804</v>
      </c>
      <c r="B502" s="420">
        <v>1797</v>
      </c>
    </row>
    <row r="503" spans="1:2">
      <c r="A503" s="272" t="s">
        <v>805</v>
      </c>
      <c r="B503" s="420">
        <v>616</v>
      </c>
    </row>
    <row r="504" spans="1:2">
      <c r="A504" s="272" t="s">
        <v>121</v>
      </c>
      <c r="B504" s="420">
        <v>240</v>
      </c>
    </row>
    <row r="505" spans="1:2">
      <c r="A505" s="272" t="s">
        <v>490</v>
      </c>
      <c r="B505" s="420">
        <v>120</v>
      </c>
    </row>
    <row r="506" spans="1:2">
      <c r="A506" s="272" t="s">
        <v>494</v>
      </c>
      <c r="B506" s="420">
        <v>256</v>
      </c>
    </row>
    <row r="507" spans="1:2">
      <c r="A507" s="272" t="s">
        <v>806</v>
      </c>
      <c r="B507" s="420">
        <v>1050</v>
      </c>
    </row>
    <row r="508" spans="1:2">
      <c r="A508" s="272" t="s">
        <v>807</v>
      </c>
      <c r="B508" s="420">
        <v>1050</v>
      </c>
    </row>
    <row r="509" spans="1:2">
      <c r="A509" s="272" t="s">
        <v>887</v>
      </c>
      <c r="B509" s="420">
        <v>359</v>
      </c>
    </row>
    <row r="510" spans="1:2">
      <c r="A510" s="272" t="s">
        <v>888</v>
      </c>
      <c r="B510" s="420">
        <v>100</v>
      </c>
    </row>
    <row r="511" spans="1:2">
      <c r="A511" s="272" t="s">
        <v>889</v>
      </c>
      <c r="B511" s="420">
        <v>259</v>
      </c>
    </row>
    <row r="512" spans="1:2">
      <c r="A512" s="272" t="s">
        <v>890</v>
      </c>
      <c r="B512" s="420">
        <v>31</v>
      </c>
    </row>
    <row r="513" spans="1:2">
      <c r="A513" s="272" t="s">
        <v>908</v>
      </c>
      <c r="B513" s="420">
        <v>12000</v>
      </c>
    </row>
    <row r="514" spans="1:2">
      <c r="A514" s="272" t="s">
        <v>909</v>
      </c>
      <c r="B514" s="420">
        <f>43388-21</f>
        <v>43367</v>
      </c>
    </row>
    <row r="515" spans="1:2">
      <c r="A515" s="272" t="s">
        <v>808</v>
      </c>
      <c r="B515" s="420">
        <f>42388-21</f>
        <v>42367</v>
      </c>
    </row>
    <row r="516" spans="1:2">
      <c r="A516" s="272" t="s">
        <v>891</v>
      </c>
      <c r="B516" s="420">
        <v>1000</v>
      </c>
    </row>
    <row r="517" spans="1:2">
      <c r="A517" s="272" t="s">
        <v>892</v>
      </c>
      <c r="B517" s="420">
        <v>1000</v>
      </c>
    </row>
    <row r="518" spans="1:2">
      <c r="A518" s="272" t="s">
        <v>910</v>
      </c>
      <c r="B518" s="420">
        <v>22300</v>
      </c>
    </row>
    <row r="519" spans="1:2">
      <c r="A519" s="272" t="s">
        <v>809</v>
      </c>
      <c r="B519" s="420">
        <v>22300</v>
      </c>
    </row>
    <row r="520" spans="1:2">
      <c r="A520" s="272" t="s">
        <v>810</v>
      </c>
      <c r="B520" s="420">
        <v>22300</v>
      </c>
    </row>
    <row r="521" spans="1:2" ht="47.4" customHeight="1">
      <c r="A521" s="486" t="s">
        <v>1711</v>
      </c>
      <c r="B521" s="486"/>
    </row>
  </sheetData>
  <mergeCells count="4">
    <mergeCell ref="A2:B2"/>
    <mergeCell ref="A3:B3"/>
    <mergeCell ref="A1:B1"/>
    <mergeCell ref="A521:B521"/>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7030A0"/>
  </sheetPr>
  <dimension ref="A1:D33"/>
  <sheetViews>
    <sheetView showZeros="0" workbookViewId="0">
      <selection activeCell="D14" sqref="D14"/>
    </sheetView>
  </sheetViews>
  <sheetFormatPr defaultColWidth="9" defaultRowHeight="13.2"/>
  <cols>
    <col min="1" max="1" width="37" style="5" customWidth="1"/>
    <col min="2" max="4" width="18.109375" style="431" customWidth="1"/>
    <col min="5" max="5" width="16.44140625" style="5" customWidth="1"/>
    <col min="6" max="16384" width="9" style="5"/>
  </cols>
  <sheetData>
    <row r="1" spans="1:4" ht="20.25" customHeight="1">
      <c r="A1" s="464" t="s">
        <v>291</v>
      </c>
      <c r="B1" s="464"/>
      <c r="C1" s="464"/>
      <c r="D1" s="464"/>
    </row>
    <row r="2" spans="1:4" ht="29.25" customHeight="1">
      <c r="A2" s="466" t="s">
        <v>415</v>
      </c>
      <c r="B2" s="466"/>
      <c r="C2" s="466"/>
      <c r="D2" s="466"/>
    </row>
    <row r="3" spans="1:4" ht="18" customHeight="1">
      <c r="A3" s="493" t="s">
        <v>61</v>
      </c>
      <c r="B3" s="494"/>
      <c r="C3" s="494"/>
      <c r="D3" s="494"/>
    </row>
    <row r="4" spans="1:4" ht="21" customHeight="1">
      <c r="A4" s="492"/>
      <c r="B4" s="492"/>
      <c r="C4" s="492"/>
      <c r="D4" s="423" t="s">
        <v>58</v>
      </c>
    </row>
    <row r="5" spans="1:4" s="6" customFormat="1" ht="24" customHeight="1">
      <c r="A5" s="489" t="s">
        <v>34</v>
      </c>
      <c r="B5" s="490" t="s">
        <v>107</v>
      </c>
      <c r="C5" s="491"/>
      <c r="D5" s="491"/>
    </row>
    <row r="6" spans="1:4" s="6" customFormat="1" ht="24" customHeight="1">
      <c r="A6" s="489"/>
      <c r="B6" s="424" t="s">
        <v>57</v>
      </c>
      <c r="C6" s="424" t="s">
        <v>56</v>
      </c>
      <c r="D6" s="424" t="s">
        <v>55</v>
      </c>
    </row>
    <row r="7" spans="1:4" ht="24" customHeight="1">
      <c r="A7" s="204" t="s">
        <v>54</v>
      </c>
      <c r="B7" s="425">
        <f>C7+D7</f>
        <v>880332</v>
      </c>
      <c r="C7" s="425">
        <f>SUM(C8:C32)</f>
        <v>300421</v>
      </c>
      <c r="D7" s="425">
        <f>SUM(D8:D32)</f>
        <v>579911</v>
      </c>
    </row>
    <row r="8" spans="1:4" ht="20.100000000000001" customHeight="1">
      <c r="A8" s="205" t="s">
        <v>90</v>
      </c>
      <c r="B8" s="426">
        <f>SUM(C8:D8)</f>
        <v>37799</v>
      </c>
      <c r="C8" s="426">
        <v>13808</v>
      </c>
      <c r="D8" s="426">
        <f>23970+21</f>
        <v>23991</v>
      </c>
    </row>
    <row r="9" spans="1:4" ht="20.100000000000001" customHeight="1">
      <c r="A9" s="205" t="s">
        <v>91</v>
      </c>
      <c r="B9" s="426">
        <f t="shared" ref="B9:B32" si="0">SUM(C9:D9)</f>
        <v>0</v>
      </c>
      <c r="C9" s="427"/>
      <c r="D9" s="426"/>
    </row>
    <row r="10" spans="1:4" ht="20.100000000000001" customHeight="1">
      <c r="A10" s="205" t="s">
        <v>92</v>
      </c>
      <c r="B10" s="426">
        <f t="shared" si="0"/>
        <v>814</v>
      </c>
      <c r="C10" s="428">
        <v>182</v>
      </c>
      <c r="D10" s="426">
        <v>632</v>
      </c>
    </row>
    <row r="11" spans="1:4" ht="20.100000000000001" customHeight="1">
      <c r="A11" s="205" t="s">
        <v>93</v>
      </c>
      <c r="B11" s="426">
        <f t="shared" si="0"/>
        <v>37854</v>
      </c>
      <c r="C11" s="426">
        <v>17915</v>
      </c>
      <c r="D11" s="426">
        <v>19939</v>
      </c>
    </row>
    <row r="12" spans="1:4" ht="20.100000000000001" customHeight="1">
      <c r="A12" s="205" t="s">
        <v>94</v>
      </c>
      <c r="B12" s="426">
        <f t="shared" si="0"/>
        <v>180822</v>
      </c>
      <c r="C12" s="426">
        <v>138203</v>
      </c>
      <c r="D12" s="426">
        <v>42619</v>
      </c>
    </row>
    <row r="13" spans="1:4" ht="20.100000000000001" customHeight="1">
      <c r="A13" s="205" t="s">
        <v>80</v>
      </c>
      <c r="B13" s="426">
        <f t="shared" si="0"/>
        <v>14467</v>
      </c>
      <c r="C13" s="426">
        <v>401</v>
      </c>
      <c r="D13" s="426">
        <v>14066</v>
      </c>
    </row>
    <row r="14" spans="1:4" ht="20.100000000000001" customHeight="1">
      <c r="A14" s="79" t="s">
        <v>367</v>
      </c>
      <c r="B14" s="426">
        <f t="shared" si="0"/>
        <v>13670</v>
      </c>
      <c r="C14" s="429">
        <v>3713</v>
      </c>
      <c r="D14" s="429">
        <v>9957</v>
      </c>
    </row>
    <row r="15" spans="1:4" ht="20.100000000000001" customHeight="1">
      <c r="A15" s="79" t="s">
        <v>95</v>
      </c>
      <c r="B15" s="426">
        <f t="shared" si="0"/>
        <v>83509</v>
      </c>
      <c r="C15" s="429">
        <v>46271</v>
      </c>
      <c r="D15" s="429">
        <v>37238</v>
      </c>
    </row>
    <row r="16" spans="1:4" ht="20.100000000000001" customHeight="1">
      <c r="A16" s="79" t="s">
        <v>1707</v>
      </c>
      <c r="B16" s="426">
        <f t="shared" si="0"/>
        <v>108176</v>
      </c>
      <c r="C16" s="429">
        <v>27324</v>
      </c>
      <c r="D16" s="429">
        <v>80852</v>
      </c>
    </row>
    <row r="17" spans="1:4" ht="20.100000000000001" customHeight="1">
      <c r="A17" s="79" t="s">
        <v>96</v>
      </c>
      <c r="B17" s="426">
        <f t="shared" si="0"/>
        <v>26668</v>
      </c>
      <c r="C17" s="429">
        <v>1343</v>
      </c>
      <c r="D17" s="429">
        <v>25325</v>
      </c>
    </row>
    <row r="18" spans="1:4" ht="20.100000000000001" customHeight="1">
      <c r="A18" s="79" t="s">
        <v>97</v>
      </c>
      <c r="B18" s="426">
        <f t="shared" si="0"/>
        <v>79991</v>
      </c>
      <c r="C18" s="429">
        <v>9762</v>
      </c>
      <c r="D18" s="429">
        <v>70229</v>
      </c>
    </row>
    <row r="19" spans="1:4" ht="20.100000000000001" customHeight="1">
      <c r="A19" s="79" t="s">
        <v>98</v>
      </c>
      <c r="B19" s="426">
        <f t="shared" si="0"/>
        <v>69170</v>
      </c>
      <c r="C19" s="429">
        <v>9516</v>
      </c>
      <c r="D19" s="429">
        <v>59654</v>
      </c>
    </row>
    <row r="20" spans="1:4" ht="20.100000000000001" customHeight="1">
      <c r="A20" s="79" t="s">
        <v>99</v>
      </c>
      <c r="B20" s="426">
        <f t="shared" si="0"/>
        <v>60416</v>
      </c>
      <c r="C20" s="429">
        <v>5676</v>
      </c>
      <c r="D20" s="429">
        <v>54740</v>
      </c>
    </row>
    <row r="21" spans="1:4" ht="20.100000000000001" customHeight="1">
      <c r="A21" s="79" t="s">
        <v>370</v>
      </c>
      <c r="B21" s="426">
        <f t="shared" si="0"/>
        <v>25285</v>
      </c>
      <c r="C21" s="429">
        <v>2423</v>
      </c>
      <c r="D21" s="429">
        <v>22862</v>
      </c>
    </row>
    <row r="22" spans="1:4" ht="20.100000000000001" customHeight="1">
      <c r="A22" s="79" t="s">
        <v>100</v>
      </c>
      <c r="B22" s="426">
        <f t="shared" si="0"/>
        <v>1985</v>
      </c>
      <c r="C22" s="429">
        <v>345</v>
      </c>
      <c r="D22" s="429">
        <v>1640</v>
      </c>
    </row>
    <row r="23" spans="1:4" ht="20.100000000000001" customHeight="1">
      <c r="A23" s="79" t="s">
        <v>81</v>
      </c>
      <c r="B23" s="426">
        <f t="shared" si="0"/>
        <v>143</v>
      </c>
      <c r="C23" s="429"/>
      <c r="D23" s="429">
        <v>143</v>
      </c>
    </row>
    <row r="24" spans="1:4" ht="20.100000000000001" customHeight="1">
      <c r="A24" s="79" t="s">
        <v>101</v>
      </c>
      <c r="B24" s="426">
        <f t="shared" si="0"/>
        <v>0</v>
      </c>
      <c r="C24" s="430"/>
      <c r="D24" s="429"/>
    </row>
    <row r="25" spans="1:4" ht="20.100000000000001" customHeight="1">
      <c r="A25" s="79" t="s">
        <v>911</v>
      </c>
      <c r="B25" s="426">
        <f t="shared" si="0"/>
        <v>4606</v>
      </c>
      <c r="C25" s="429"/>
      <c r="D25" s="429">
        <v>4606</v>
      </c>
    </row>
    <row r="26" spans="1:4" ht="20.100000000000001" customHeight="1">
      <c r="A26" s="79" t="s">
        <v>102</v>
      </c>
      <c r="B26" s="426">
        <f t="shared" si="0"/>
        <v>47984</v>
      </c>
      <c r="C26" s="429">
        <v>21776</v>
      </c>
      <c r="D26" s="429">
        <v>26208</v>
      </c>
    </row>
    <row r="27" spans="1:4" ht="20.100000000000001" customHeight="1">
      <c r="A27" s="79" t="s">
        <v>103</v>
      </c>
      <c r="B27" s="426">
        <f t="shared" si="0"/>
        <v>2131</v>
      </c>
      <c r="C27" s="429"/>
      <c r="D27" s="429">
        <v>2131</v>
      </c>
    </row>
    <row r="28" spans="1:4" ht="20.100000000000001" customHeight="1">
      <c r="A28" s="79" t="s">
        <v>797</v>
      </c>
      <c r="B28" s="426">
        <f t="shared" si="0"/>
        <v>7175</v>
      </c>
      <c r="C28" s="429">
        <v>1763</v>
      </c>
      <c r="D28" s="429">
        <v>5412</v>
      </c>
    </row>
    <row r="29" spans="1:4" ht="20.100000000000001" customHeight="1">
      <c r="A29" s="79" t="s">
        <v>104</v>
      </c>
      <c r="B29" s="426">
        <f t="shared" si="0"/>
        <v>12000</v>
      </c>
      <c r="C29" s="430"/>
      <c r="D29" s="429">
        <v>12000</v>
      </c>
    </row>
    <row r="30" spans="1:4" ht="20.100000000000001" customHeight="1">
      <c r="A30" s="79" t="s">
        <v>105</v>
      </c>
      <c r="B30" s="426">
        <f t="shared" si="0"/>
        <v>43367</v>
      </c>
      <c r="C30" s="429"/>
      <c r="D30" s="429">
        <f>43388-21</f>
        <v>43367</v>
      </c>
    </row>
    <row r="31" spans="1:4" ht="20.100000000000001" customHeight="1">
      <c r="A31" s="79" t="s">
        <v>106</v>
      </c>
      <c r="B31" s="426">
        <f t="shared" si="0"/>
        <v>22300</v>
      </c>
      <c r="C31" s="430"/>
      <c r="D31" s="429">
        <v>22300</v>
      </c>
    </row>
    <row r="32" spans="1:4" ht="20.100000000000001" customHeight="1">
      <c r="A32" s="79" t="s">
        <v>169</v>
      </c>
      <c r="B32" s="426">
        <f t="shared" si="0"/>
        <v>0</v>
      </c>
      <c r="C32" s="430"/>
      <c r="D32" s="429"/>
    </row>
    <row r="33" spans="1:4" ht="52.5" customHeight="1">
      <c r="A33" s="487" t="s">
        <v>1712</v>
      </c>
      <c r="B33" s="488"/>
      <c r="C33" s="488"/>
      <c r="D33" s="488"/>
    </row>
  </sheetData>
  <mergeCells count="7">
    <mergeCell ref="A33:D33"/>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7030A0"/>
  </sheetPr>
  <dimension ref="A1:B33"/>
  <sheetViews>
    <sheetView workbookViewId="0">
      <selection activeCell="A7" sqref="A7"/>
    </sheetView>
  </sheetViews>
  <sheetFormatPr defaultColWidth="21.44140625" defaultRowHeight="21.9" customHeight="1"/>
  <cols>
    <col min="1" max="1" width="52.21875" style="3" customWidth="1"/>
    <col min="2" max="2" width="32.44140625" style="435" customWidth="1"/>
    <col min="3" max="16384" width="21.44140625" style="3"/>
  </cols>
  <sheetData>
    <row r="1" spans="1:2" ht="23.25" customHeight="1">
      <c r="A1" s="464" t="s">
        <v>322</v>
      </c>
      <c r="B1" s="464"/>
    </row>
    <row r="2" spans="1:2" s="4" customFormat="1" ht="30.75" customHeight="1">
      <c r="A2" s="466" t="s">
        <v>416</v>
      </c>
      <c r="B2" s="466"/>
    </row>
    <row r="3" spans="1:2" s="4" customFormat="1" ht="21" customHeight="1">
      <c r="A3" s="495" t="s">
        <v>49</v>
      </c>
      <c r="B3" s="495"/>
    </row>
    <row r="4" spans="1:2" ht="21.9" customHeight="1">
      <c r="A4" s="7"/>
      <c r="B4" s="432" t="s">
        <v>50</v>
      </c>
    </row>
    <row r="5" spans="1:2" ht="24" customHeight="1">
      <c r="A5" s="21" t="s">
        <v>51</v>
      </c>
      <c r="B5" s="365" t="s">
        <v>185</v>
      </c>
    </row>
    <row r="6" spans="1:2" ht="24" customHeight="1">
      <c r="A6" s="81" t="s">
        <v>428</v>
      </c>
      <c r="B6" s="433">
        <f>SUM(B7,B12,B21,B24,B27,B29)</f>
        <v>300421.11000000004</v>
      </c>
    </row>
    <row r="7" spans="1:2" ht="20.100000000000001" customHeight="1">
      <c r="A7" s="22" t="s">
        <v>429</v>
      </c>
      <c r="B7" s="434">
        <v>51157</v>
      </c>
    </row>
    <row r="8" spans="1:2" ht="20.100000000000001" customHeight="1">
      <c r="A8" s="82" t="s">
        <v>430</v>
      </c>
      <c r="B8" s="434">
        <v>29163</v>
      </c>
    </row>
    <row r="9" spans="1:2" ht="20.100000000000001" customHeight="1">
      <c r="A9" s="82" t="s">
        <v>431</v>
      </c>
      <c r="B9" s="434">
        <v>9372</v>
      </c>
    </row>
    <row r="10" spans="1:2" ht="20.100000000000001" customHeight="1">
      <c r="A10" s="82" t="s">
        <v>432</v>
      </c>
      <c r="B10" s="434">
        <v>4509</v>
      </c>
    </row>
    <row r="11" spans="1:2" ht="20.100000000000001" customHeight="1">
      <c r="A11" s="82" t="s">
        <v>433</v>
      </c>
      <c r="B11" s="434">
        <v>8113</v>
      </c>
    </row>
    <row r="12" spans="1:2" ht="20.100000000000001" customHeight="1">
      <c r="A12" s="22" t="s">
        <v>434</v>
      </c>
      <c r="B12" s="434">
        <v>14202</v>
      </c>
    </row>
    <row r="13" spans="1:2" ht="20.100000000000001" customHeight="1">
      <c r="A13" s="82" t="s">
        <v>435</v>
      </c>
      <c r="B13" s="434">
        <v>10606</v>
      </c>
    </row>
    <row r="14" spans="1:2" ht="20.100000000000001" customHeight="1">
      <c r="A14" s="82" t="s">
        <v>436</v>
      </c>
      <c r="B14" s="434">
        <v>174</v>
      </c>
    </row>
    <row r="15" spans="1:2" ht="20.100000000000001" customHeight="1">
      <c r="A15" s="82" t="s">
        <v>437</v>
      </c>
      <c r="B15" s="434">
        <v>282</v>
      </c>
    </row>
    <row r="16" spans="1:2" ht="20.100000000000001" customHeight="1">
      <c r="A16" s="82" t="s">
        <v>438</v>
      </c>
      <c r="B16" s="434">
        <v>189</v>
      </c>
    </row>
    <row r="17" spans="1:2" ht="20.100000000000001" customHeight="1">
      <c r="A17" s="82" t="s">
        <v>439</v>
      </c>
      <c r="B17" s="434">
        <v>324</v>
      </c>
    </row>
    <row r="18" spans="1:2" ht="20.100000000000001" customHeight="1">
      <c r="A18" s="82" t="s">
        <v>440</v>
      </c>
      <c r="B18" s="434">
        <v>755.5</v>
      </c>
    </row>
    <row r="19" spans="1:2" ht="20.100000000000001" customHeight="1">
      <c r="A19" s="82" t="s">
        <v>441</v>
      </c>
      <c r="B19" s="434">
        <v>289.93</v>
      </c>
    </row>
    <row r="20" spans="1:2" ht="20.100000000000001" customHeight="1">
      <c r="A20" s="82" t="s">
        <v>442</v>
      </c>
      <c r="B20" s="434">
        <v>1582</v>
      </c>
    </row>
    <row r="21" spans="1:2" ht="20.100000000000001" customHeight="1">
      <c r="A21" s="22" t="s">
        <v>443</v>
      </c>
      <c r="B21" s="434">
        <v>69</v>
      </c>
    </row>
    <row r="22" spans="1:2" ht="20.100000000000001" customHeight="1">
      <c r="A22" s="82" t="s">
        <v>444</v>
      </c>
      <c r="B22" s="434">
        <v>64.55</v>
      </c>
    </row>
    <row r="23" spans="1:2" ht="20.100000000000001" customHeight="1">
      <c r="A23" s="82" t="s">
        <v>913</v>
      </c>
      <c r="B23" s="434">
        <v>4</v>
      </c>
    </row>
    <row r="24" spans="1:2" ht="20.100000000000001" customHeight="1">
      <c r="A24" s="22" t="s">
        <v>445</v>
      </c>
      <c r="B24" s="434">
        <f>SUM(B25:B26)</f>
        <v>221349.66</v>
      </c>
    </row>
    <row r="25" spans="1:2" ht="20.100000000000001" customHeight="1">
      <c r="A25" s="82" t="s">
        <v>446</v>
      </c>
      <c r="B25" s="434">
        <v>195280</v>
      </c>
    </row>
    <row r="26" spans="1:2" ht="20.100000000000001" customHeight="1">
      <c r="A26" s="82" t="s">
        <v>447</v>
      </c>
      <c r="B26" s="434">
        <v>26069.66</v>
      </c>
    </row>
    <row r="27" spans="1:2" ht="20.100000000000001" customHeight="1">
      <c r="A27" s="22" t="s">
        <v>448</v>
      </c>
      <c r="B27" s="434">
        <f>SUM(B28)</f>
        <v>38.56</v>
      </c>
    </row>
    <row r="28" spans="1:2" ht="20.100000000000001" customHeight="1">
      <c r="A28" s="82" t="s">
        <v>449</v>
      </c>
      <c r="B28" s="434">
        <v>38.56</v>
      </c>
    </row>
    <row r="29" spans="1:2" ht="20.100000000000001" customHeight="1">
      <c r="A29" s="82" t="s">
        <v>450</v>
      </c>
      <c r="B29" s="434">
        <f>SUM(B30:B32)</f>
        <v>13604.890000000001</v>
      </c>
    </row>
    <row r="30" spans="1:2" ht="20.100000000000001" customHeight="1">
      <c r="A30" s="82" t="s">
        <v>451</v>
      </c>
      <c r="B30" s="434">
        <v>553.87</v>
      </c>
    </row>
    <row r="31" spans="1:2" ht="20.100000000000001" customHeight="1">
      <c r="A31" s="82" t="s">
        <v>452</v>
      </c>
      <c r="B31" s="434">
        <v>267.32</v>
      </c>
    </row>
    <row r="32" spans="1:2" ht="20.100000000000001" customHeight="1">
      <c r="A32" s="82" t="s">
        <v>453</v>
      </c>
      <c r="B32" s="434">
        <v>12783.7</v>
      </c>
    </row>
    <row r="33" spans="1:2" ht="46.2" customHeight="1">
      <c r="A33" s="496" t="s">
        <v>1705</v>
      </c>
      <c r="B33" s="496"/>
    </row>
  </sheetData>
  <mergeCells count="4">
    <mergeCell ref="A2:B2"/>
    <mergeCell ref="A3:B3"/>
    <mergeCell ref="A1:B1"/>
    <mergeCell ref="A33:B33"/>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7030A0"/>
  </sheetPr>
  <dimension ref="A1:E73"/>
  <sheetViews>
    <sheetView showZeros="0" workbookViewId="0">
      <selection activeCell="C18" sqref="C18"/>
    </sheetView>
  </sheetViews>
  <sheetFormatPr defaultColWidth="9" defaultRowHeight="15.6"/>
  <cols>
    <col min="1" max="1" width="44.33203125" style="18" customWidth="1"/>
    <col min="2" max="2" width="14.88671875" style="369" customWidth="1"/>
    <col min="3" max="3" width="37.33203125" style="19" customWidth="1"/>
    <col min="4" max="4" width="15.6640625" style="373" customWidth="1"/>
    <col min="5" max="5" width="9" style="19"/>
    <col min="6" max="6" width="24.77734375" style="19" customWidth="1"/>
    <col min="7" max="16384" width="9" style="19"/>
  </cols>
  <sheetData>
    <row r="1" spans="1:4" ht="20.25" customHeight="1">
      <c r="A1" s="464" t="s">
        <v>323</v>
      </c>
      <c r="B1" s="464"/>
      <c r="C1" s="464"/>
      <c r="D1" s="464"/>
    </row>
    <row r="2" spans="1:4" ht="24">
      <c r="A2" s="466" t="s">
        <v>410</v>
      </c>
      <c r="B2" s="466"/>
      <c r="C2" s="466"/>
      <c r="D2" s="466"/>
    </row>
    <row r="3" spans="1:4" ht="20.25" customHeight="1">
      <c r="A3" s="497"/>
      <c r="B3" s="497"/>
      <c r="D3" s="370" t="s">
        <v>279</v>
      </c>
    </row>
    <row r="4" spans="1:4" ht="24" customHeight="1">
      <c r="A4" s="20" t="s">
        <v>280</v>
      </c>
      <c r="B4" s="365" t="s">
        <v>281</v>
      </c>
      <c r="C4" s="20" t="s">
        <v>282</v>
      </c>
      <c r="D4" s="365" t="s">
        <v>281</v>
      </c>
    </row>
    <row r="5" spans="1:4" ht="20.100000000000001" customHeight="1">
      <c r="A5" s="91" t="s">
        <v>454</v>
      </c>
      <c r="B5" s="414">
        <f>B6+B18+B27</f>
        <v>287601.21000000002</v>
      </c>
      <c r="C5" s="91" t="s">
        <v>1659</v>
      </c>
      <c r="D5" s="414">
        <f>D6+D27</f>
        <v>76637</v>
      </c>
    </row>
    <row r="6" spans="1:4" ht="20.100000000000001" customHeight="1">
      <c r="A6" s="25" t="s">
        <v>345</v>
      </c>
      <c r="B6" s="414">
        <f>SUM(B7:B17)</f>
        <v>113043</v>
      </c>
      <c r="C6" s="25" t="s">
        <v>1660</v>
      </c>
      <c r="D6" s="414">
        <f>SUM(D7:D11)</f>
        <v>61433</v>
      </c>
    </row>
    <row r="7" spans="1:4" ht="20.100000000000001" customHeight="1">
      <c r="A7" s="25" t="s">
        <v>346</v>
      </c>
      <c r="B7" s="367">
        <v>10351</v>
      </c>
      <c r="C7" s="86" t="s">
        <v>1650</v>
      </c>
      <c r="D7" s="436">
        <v>41658</v>
      </c>
    </row>
    <row r="8" spans="1:4" ht="20.100000000000001" customHeight="1">
      <c r="A8" s="25" t="s">
        <v>347</v>
      </c>
      <c r="B8" s="367">
        <v>2806</v>
      </c>
      <c r="C8" s="86" t="s">
        <v>1651</v>
      </c>
      <c r="D8" s="436">
        <v>15623</v>
      </c>
    </row>
    <row r="9" spans="1:4" ht="20.100000000000001" customHeight="1">
      <c r="A9" s="25" t="s">
        <v>348</v>
      </c>
      <c r="B9" s="367">
        <v>24177</v>
      </c>
      <c r="C9" s="86" t="s">
        <v>1717</v>
      </c>
      <c r="D9" s="436">
        <v>4152</v>
      </c>
    </row>
    <row r="10" spans="1:4" ht="20.100000000000001" customHeight="1">
      <c r="A10" s="25" t="s">
        <v>349</v>
      </c>
      <c r="B10" s="367">
        <v>32330</v>
      </c>
      <c r="C10" s="86"/>
      <c r="D10" s="436"/>
    </row>
    <row r="11" spans="1:4" ht="20.100000000000001" customHeight="1">
      <c r="A11" s="25" t="s">
        <v>1687</v>
      </c>
      <c r="B11" s="367">
        <v>2005</v>
      </c>
      <c r="C11" s="86"/>
      <c r="D11" s="436"/>
    </row>
    <row r="12" spans="1:4" ht="20.100000000000001" customHeight="1">
      <c r="A12" s="25" t="s">
        <v>350</v>
      </c>
      <c r="B12" s="367">
        <v>10000</v>
      </c>
      <c r="C12" s="90"/>
      <c r="D12" s="371"/>
    </row>
    <row r="13" spans="1:4" ht="20.100000000000001" customHeight="1">
      <c r="A13" s="25" t="s">
        <v>351</v>
      </c>
      <c r="B13" s="436">
        <v>3000</v>
      </c>
      <c r="C13" s="90"/>
      <c r="D13" s="371"/>
    </row>
    <row r="14" spans="1:4" ht="20.100000000000001" customHeight="1">
      <c r="A14" s="25" t="s">
        <v>352</v>
      </c>
      <c r="B14" s="367">
        <v>2000</v>
      </c>
      <c r="C14" s="229"/>
      <c r="D14" s="436"/>
    </row>
    <row r="15" spans="1:4" ht="20.100000000000001" customHeight="1">
      <c r="A15" s="25" t="s">
        <v>353</v>
      </c>
      <c r="B15" s="367">
        <v>2500</v>
      </c>
      <c r="C15" s="229"/>
      <c r="D15" s="436"/>
    </row>
    <row r="16" spans="1:4" ht="20.100000000000001" customHeight="1">
      <c r="A16" s="25" t="s">
        <v>354</v>
      </c>
      <c r="B16" s="367">
        <v>21000</v>
      </c>
      <c r="C16" s="229"/>
      <c r="D16" s="436"/>
    </row>
    <row r="17" spans="1:4" ht="20.100000000000001" customHeight="1">
      <c r="A17" s="25" t="s">
        <v>1694</v>
      </c>
      <c r="B17" s="436">
        <v>2874</v>
      </c>
      <c r="C17" s="90"/>
      <c r="D17" s="371"/>
    </row>
    <row r="18" spans="1:4" ht="20.100000000000001" customHeight="1">
      <c r="A18" s="25" t="s">
        <v>968</v>
      </c>
      <c r="B18" s="414">
        <f>SUM(B19:B26)</f>
        <v>127388</v>
      </c>
      <c r="C18" s="229"/>
      <c r="D18" s="436"/>
    </row>
    <row r="19" spans="1:4" ht="20.100000000000001" customHeight="1">
      <c r="A19" s="25" t="s">
        <v>1696</v>
      </c>
      <c r="B19" s="436">
        <v>35000</v>
      </c>
      <c r="C19" s="229"/>
      <c r="D19" s="436"/>
    </row>
    <row r="20" spans="1:4" ht="20.100000000000001" customHeight="1">
      <c r="A20" s="25" t="s">
        <v>1697</v>
      </c>
      <c r="B20" s="436">
        <v>500</v>
      </c>
      <c r="C20" s="229"/>
      <c r="D20" s="436"/>
    </row>
    <row r="21" spans="1:4" ht="20.100000000000001" customHeight="1">
      <c r="A21" s="25" t="s">
        <v>1698</v>
      </c>
      <c r="B21" s="436">
        <v>15000</v>
      </c>
      <c r="C21" s="229"/>
      <c r="D21" s="436"/>
    </row>
    <row r="22" spans="1:4" ht="20.100000000000001" customHeight="1">
      <c r="A22" s="25" t="s">
        <v>1699</v>
      </c>
      <c r="B22" s="436">
        <v>484</v>
      </c>
      <c r="C22" s="229"/>
      <c r="D22" s="436"/>
    </row>
    <row r="23" spans="1:4" ht="20.100000000000001" customHeight="1">
      <c r="A23" s="25" t="s">
        <v>1690</v>
      </c>
      <c r="B23" s="436">
        <v>45000</v>
      </c>
      <c r="C23" s="229"/>
      <c r="D23" s="436"/>
    </row>
    <row r="24" spans="1:4" ht="20.100000000000001" customHeight="1">
      <c r="A24" s="25" t="s">
        <v>1691</v>
      </c>
      <c r="B24" s="436">
        <v>23000</v>
      </c>
      <c r="C24" s="90"/>
      <c r="D24" s="436"/>
    </row>
    <row r="25" spans="1:4" ht="20.100000000000001" customHeight="1">
      <c r="A25" s="25" t="s">
        <v>1692</v>
      </c>
      <c r="B25" s="436">
        <v>140</v>
      </c>
      <c r="C25" s="129"/>
      <c r="D25" s="436"/>
    </row>
    <row r="26" spans="1:4" ht="20.100000000000001" customHeight="1">
      <c r="A26" s="25" t="s">
        <v>1693</v>
      </c>
      <c r="B26" s="436">
        <v>8264</v>
      </c>
      <c r="C26" s="90"/>
      <c r="D26" s="371"/>
    </row>
    <row r="27" spans="1:4" ht="20.100000000000001" customHeight="1">
      <c r="A27" s="55" t="s">
        <v>977</v>
      </c>
      <c r="B27" s="414">
        <f>SUM(B28:B38)</f>
        <v>47170.21</v>
      </c>
      <c r="C27" s="55" t="s">
        <v>364</v>
      </c>
      <c r="D27" s="414">
        <f>D28</f>
        <v>15204</v>
      </c>
    </row>
    <row r="28" spans="1:4" ht="20.100000000000001" customHeight="1">
      <c r="A28" s="25" t="s">
        <v>355</v>
      </c>
      <c r="B28" s="436">
        <v>247.35</v>
      </c>
      <c r="C28" s="229" t="s">
        <v>1716</v>
      </c>
      <c r="D28" s="436">
        <v>15204</v>
      </c>
    </row>
    <row r="29" spans="1:4" ht="20.100000000000001" customHeight="1">
      <c r="A29" s="25" t="s">
        <v>356</v>
      </c>
      <c r="B29" s="436">
        <v>2000</v>
      </c>
      <c r="C29" s="230"/>
      <c r="D29" s="436"/>
    </row>
    <row r="30" spans="1:4" ht="20.100000000000001" customHeight="1">
      <c r="A30" s="25" t="s">
        <v>357</v>
      </c>
      <c r="B30" s="436">
        <v>10000</v>
      </c>
      <c r="C30" s="230"/>
      <c r="D30" s="436"/>
    </row>
    <row r="31" spans="1:4" ht="20.100000000000001" customHeight="1">
      <c r="A31" s="25" t="s">
        <v>358</v>
      </c>
      <c r="B31" s="436">
        <v>500</v>
      </c>
      <c r="C31" s="230"/>
      <c r="D31" s="436"/>
    </row>
    <row r="32" spans="1:4" ht="20.100000000000001" customHeight="1">
      <c r="A32" s="55" t="s">
        <v>359</v>
      </c>
      <c r="B32" s="436">
        <v>1554</v>
      </c>
      <c r="C32" s="230"/>
      <c r="D32" s="436"/>
    </row>
    <row r="33" spans="1:5" ht="20.100000000000001" customHeight="1">
      <c r="A33" s="25" t="s">
        <v>360</v>
      </c>
      <c r="B33" s="436">
        <v>7557.86</v>
      </c>
      <c r="C33" s="230"/>
      <c r="D33" s="436"/>
    </row>
    <row r="34" spans="1:5" ht="20.100000000000001" customHeight="1">
      <c r="A34" s="25" t="s">
        <v>361</v>
      </c>
      <c r="B34" s="436">
        <v>5000</v>
      </c>
      <c r="C34" s="230"/>
      <c r="D34" s="436"/>
    </row>
    <row r="35" spans="1:5" ht="20.100000000000001" customHeight="1">
      <c r="A35" s="25" t="s">
        <v>362</v>
      </c>
      <c r="B35" s="436">
        <v>17291</v>
      </c>
      <c r="C35" s="230"/>
      <c r="D35" s="436"/>
    </row>
    <row r="36" spans="1:5" ht="20.100000000000001" customHeight="1">
      <c r="A36" s="25" t="s">
        <v>371</v>
      </c>
      <c r="B36" s="436">
        <v>2700</v>
      </c>
      <c r="C36" s="230"/>
      <c r="D36" s="436"/>
    </row>
    <row r="37" spans="1:5" ht="20.100000000000001" customHeight="1">
      <c r="A37" s="25" t="s">
        <v>363</v>
      </c>
      <c r="B37" s="436">
        <v>320</v>
      </c>
      <c r="C37" s="230"/>
      <c r="D37" s="436"/>
    </row>
    <row r="38" spans="1:5" ht="20.100000000000001" customHeight="1">
      <c r="A38" s="25" t="s">
        <v>1686</v>
      </c>
      <c r="B38" s="436"/>
      <c r="C38" s="230"/>
      <c r="D38" s="436"/>
    </row>
    <row r="39" spans="1:5" ht="45.75" customHeight="1">
      <c r="A39" s="484" t="s">
        <v>365</v>
      </c>
      <c r="B39" s="484"/>
      <c r="C39" s="484"/>
      <c r="D39" s="484"/>
      <c r="E39" s="54"/>
    </row>
    <row r="40" spans="1:5" ht="20.100000000000001" customHeight="1">
      <c r="A40" s="19"/>
      <c r="B40" s="373"/>
    </row>
    <row r="41" spans="1:5" ht="20.100000000000001" customHeight="1">
      <c r="A41" s="19"/>
      <c r="B41" s="373"/>
    </row>
    <row r="42" spans="1:5" ht="20.100000000000001" customHeight="1">
      <c r="A42" s="19"/>
      <c r="B42" s="373"/>
    </row>
    <row r="43" spans="1:5" ht="20.100000000000001" customHeight="1">
      <c r="A43" s="19"/>
      <c r="B43" s="373"/>
    </row>
    <row r="44" spans="1:5" ht="20.100000000000001" customHeight="1">
      <c r="A44" s="19"/>
      <c r="B44" s="373"/>
    </row>
    <row r="45" spans="1:5" ht="20.100000000000001" customHeight="1">
      <c r="A45" s="19"/>
      <c r="B45" s="373"/>
    </row>
    <row r="46" spans="1:5" ht="20.100000000000001" customHeight="1">
      <c r="A46" s="19"/>
      <c r="B46" s="373"/>
    </row>
    <row r="47" spans="1:5" ht="20.100000000000001" customHeight="1">
      <c r="A47" s="19"/>
      <c r="B47" s="373"/>
    </row>
    <row r="48" spans="1:5" ht="20.100000000000001" customHeight="1">
      <c r="A48" s="19"/>
      <c r="B48" s="373"/>
    </row>
    <row r="49" spans="1:2" ht="20.100000000000001" customHeight="1">
      <c r="A49" s="19"/>
      <c r="B49" s="373"/>
    </row>
    <row r="50" spans="1:2" ht="20.100000000000001" customHeight="1">
      <c r="A50" s="19"/>
      <c r="B50" s="373"/>
    </row>
    <row r="51" spans="1:2" ht="20.100000000000001" customHeight="1">
      <c r="A51" s="19"/>
      <c r="B51" s="373"/>
    </row>
    <row r="52" spans="1:2" ht="20.100000000000001" customHeight="1">
      <c r="A52" s="19"/>
      <c r="B52" s="373"/>
    </row>
    <row r="53" spans="1:2" ht="20.100000000000001" customHeight="1">
      <c r="A53" s="19"/>
      <c r="B53" s="373"/>
    </row>
    <row r="54" spans="1:2" ht="20.100000000000001" customHeight="1">
      <c r="A54" s="19"/>
      <c r="B54" s="373"/>
    </row>
    <row r="55" spans="1:2" ht="20.100000000000001" customHeight="1"/>
    <row r="56" spans="1:2" ht="20.100000000000001" customHeight="1"/>
    <row r="57" spans="1:2" ht="20.100000000000001" customHeight="1"/>
    <row r="58" spans="1:2" ht="20.100000000000001" customHeight="1"/>
    <row r="59" spans="1:2" ht="20.100000000000001" customHeight="1"/>
    <row r="60" spans="1:2" ht="20.100000000000001" customHeight="1"/>
    <row r="61" spans="1:2" ht="20.100000000000001" customHeight="1"/>
    <row r="62" spans="1:2" ht="20.100000000000001" customHeight="1"/>
    <row r="63" spans="1:2" ht="20.100000000000001" customHeight="1"/>
    <row r="64" spans="1: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sheetData>
  <mergeCells count="4">
    <mergeCell ref="A3:B3"/>
    <mergeCell ref="A2:D2"/>
    <mergeCell ref="A1:D1"/>
    <mergeCell ref="A39:D39"/>
  </mergeCells>
  <phoneticPr fontId="1" type="noConversion"/>
  <printOptions horizontalCentered="1"/>
  <pageMargins left="0.23622047244094491" right="0.23622047244094491" top="0.51181102362204722" bottom="0.47244094488188981" header="0.31496062992125984" footer="0.19685039370078741"/>
  <pageSetup paperSize="9" scale="83" orientation="portrait" blackAndWhite="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7030A0"/>
  </sheetPr>
  <dimension ref="A1:E32"/>
  <sheetViews>
    <sheetView workbookViewId="0">
      <selection activeCell="D18" sqref="D18"/>
    </sheetView>
  </sheetViews>
  <sheetFormatPr defaultColWidth="9" defaultRowHeight="14.4"/>
  <cols>
    <col min="1" max="1" width="50.6640625" style="50" customWidth="1"/>
    <col min="2" max="2" width="38.21875" style="379" customWidth="1"/>
    <col min="3" max="3" width="14.44140625" style="50" customWidth="1"/>
    <col min="4" max="16384" width="9" style="50"/>
  </cols>
  <sheetData>
    <row r="1" spans="1:5" ht="18.600000000000001">
      <c r="A1" s="276" t="s">
        <v>1652</v>
      </c>
      <c r="B1" s="437"/>
    </row>
    <row r="2" spans="1:5" ht="25.5" customHeight="1">
      <c r="A2" s="466" t="s">
        <v>1653</v>
      </c>
      <c r="B2" s="466"/>
    </row>
    <row r="3" spans="1:5" ht="20.25" customHeight="1">
      <c r="A3" s="470" t="s">
        <v>1654</v>
      </c>
      <c r="B3" s="470"/>
    </row>
    <row r="4" spans="1:5" ht="20.100000000000001" customHeight="1">
      <c r="A4" s="51"/>
      <c r="B4" s="438" t="s">
        <v>1602</v>
      </c>
    </row>
    <row r="5" spans="1:5" ht="37.5" customHeight="1">
      <c r="A5" s="500" t="s">
        <v>1655</v>
      </c>
      <c r="B5" s="502" t="s">
        <v>1603</v>
      </c>
    </row>
    <row r="6" spans="1:5" ht="25.5" customHeight="1">
      <c r="A6" s="501"/>
      <c r="B6" s="503"/>
    </row>
    <row r="7" spans="1:5" s="52" customFormat="1" ht="20.100000000000001" customHeight="1">
      <c r="A7" s="91" t="s">
        <v>1656</v>
      </c>
      <c r="B7" s="365">
        <f>SUM(B8:B31)</f>
        <v>76637</v>
      </c>
    </row>
    <row r="8" spans="1:5" s="52" customFormat="1" ht="15.75" customHeight="1">
      <c r="A8" s="262" t="s">
        <v>1657</v>
      </c>
      <c r="B8" s="439">
        <v>3129</v>
      </c>
    </row>
    <row r="9" spans="1:5" s="52" customFormat="1" ht="15.75" customHeight="1">
      <c r="A9" s="262" t="s">
        <v>388</v>
      </c>
      <c r="B9" s="439">
        <v>3134</v>
      </c>
    </row>
    <row r="10" spans="1:5" s="52" customFormat="1" ht="15.75" customHeight="1">
      <c r="A10" s="262" t="s">
        <v>389</v>
      </c>
      <c r="B10" s="439">
        <v>1908</v>
      </c>
    </row>
    <row r="11" spans="1:5" ht="15.75" customHeight="1">
      <c r="A11" s="262" t="s">
        <v>390</v>
      </c>
      <c r="B11" s="439">
        <v>2400</v>
      </c>
      <c r="E11" s="52"/>
    </row>
    <row r="12" spans="1:5" ht="15.75" customHeight="1">
      <c r="A12" s="262" t="s">
        <v>391</v>
      </c>
      <c r="B12" s="439">
        <v>3568</v>
      </c>
      <c r="E12" s="52"/>
    </row>
    <row r="13" spans="1:5" ht="15.75" customHeight="1">
      <c r="A13" s="262" t="s">
        <v>392</v>
      </c>
      <c r="B13" s="439">
        <v>4351</v>
      </c>
      <c r="E13" s="52"/>
    </row>
    <row r="14" spans="1:5" ht="15.75" customHeight="1">
      <c r="A14" s="262" t="s">
        <v>393</v>
      </c>
      <c r="B14" s="439">
        <v>1972</v>
      </c>
      <c r="E14" s="52"/>
    </row>
    <row r="15" spans="1:5" ht="15.75" customHeight="1">
      <c r="A15" s="262" t="s">
        <v>394</v>
      </c>
      <c r="B15" s="439">
        <v>1690</v>
      </c>
      <c r="E15" s="52"/>
    </row>
    <row r="16" spans="1:5" ht="15.75" customHeight="1">
      <c r="A16" s="262" t="s">
        <v>395</v>
      </c>
      <c r="B16" s="439">
        <v>1700</v>
      </c>
      <c r="E16" s="52"/>
    </row>
    <row r="17" spans="1:5" ht="15.75" customHeight="1">
      <c r="A17" s="262" t="s">
        <v>396</v>
      </c>
      <c r="B17" s="439">
        <v>1319</v>
      </c>
      <c r="E17" s="52"/>
    </row>
    <row r="18" spans="1:5" ht="15.75" customHeight="1">
      <c r="A18" s="262" t="s">
        <v>397</v>
      </c>
      <c r="B18" s="439">
        <v>3728</v>
      </c>
      <c r="E18" s="52"/>
    </row>
    <row r="19" spans="1:5" ht="15.75" customHeight="1">
      <c r="A19" s="262" t="s">
        <v>398</v>
      </c>
      <c r="B19" s="439">
        <v>2645</v>
      </c>
      <c r="E19" s="52"/>
    </row>
    <row r="20" spans="1:5" ht="15.75" customHeight="1">
      <c r="A20" s="262" t="s">
        <v>399</v>
      </c>
      <c r="B20" s="439">
        <v>2400</v>
      </c>
      <c r="E20" s="52"/>
    </row>
    <row r="21" spans="1:5" ht="15.75" customHeight="1">
      <c r="A21" s="262" t="s">
        <v>400</v>
      </c>
      <c r="B21" s="439">
        <v>2270</v>
      </c>
      <c r="E21" s="52"/>
    </row>
    <row r="22" spans="1:5" ht="15.75" customHeight="1">
      <c r="A22" s="262" t="s">
        <v>401</v>
      </c>
      <c r="B22" s="439">
        <v>2490</v>
      </c>
      <c r="E22" s="52"/>
    </row>
    <row r="23" spans="1:5" ht="15.75" customHeight="1">
      <c r="A23" s="262" t="s">
        <v>402</v>
      </c>
      <c r="B23" s="439">
        <v>2241</v>
      </c>
      <c r="E23" s="52"/>
    </row>
    <row r="24" spans="1:5" ht="15.75" customHeight="1">
      <c r="A24" s="262" t="s">
        <v>403</v>
      </c>
      <c r="B24" s="439">
        <v>2355</v>
      </c>
      <c r="E24" s="52"/>
    </row>
    <row r="25" spans="1:5" ht="15.75" customHeight="1">
      <c r="A25" s="262" t="s">
        <v>404</v>
      </c>
      <c r="B25" s="439">
        <v>1766</v>
      </c>
      <c r="E25" s="52"/>
    </row>
    <row r="26" spans="1:5" ht="15.75" customHeight="1">
      <c r="A26" s="262" t="s">
        <v>405</v>
      </c>
      <c r="B26" s="439">
        <v>2283</v>
      </c>
      <c r="E26" s="52"/>
    </row>
    <row r="27" spans="1:5" ht="15.75" customHeight="1">
      <c r="A27" s="262" t="s">
        <v>406</v>
      </c>
      <c r="B27" s="439">
        <v>3672</v>
      </c>
      <c r="E27" s="52"/>
    </row>
    <row r="28" spans="1:5" ht="15.75" customHeight="1">
      <c r="A28" s="262" t="s">
        <v>407</v>
      </c>
      <c r="B28" s="439">
        <v>2989</v>
      </c>
      <c r="E28" s="52"/>
    </row>
    <row r="29" spans="1:5" ht="15.75" customHeight="1">
      <c r="A29" s="262" t="s">
        <v>408</v>
      </c>
      <c r="B29" s="439">
        <v>1940</v>
      </c>
      <c r="E29" s="52"/>
    </row>
    <row r="30" spans="1:5" ht="15.75" customHeight="1">
      <c r="A30" s="262" t="s">
        <v>409</v>
      </c>
      <c r="B30" s="439">
        <v>1717</v>
      </c>
      <c r="E30" s="52"/>
    </row>
    <row r="31" spans="1:5" ht="15.75" customHeight="1">
      <c r="A31" s="264" t="s">
        <v>1658</v>
      </c>
      <c r="B31" s="439">
        <v>18970</v>
      </c>
    </row>
    <row r="32" spans="1:5" ht="36.75" customHeight="1">
      <c r="A32" s="498" t="s">
        <v>1706</v>
      </c>
      <c r="B32" s="499"/>
    </row>
  </sheetData>
  <mergeCells count="5">
    <mergeCell ref="A32:B32"/>
    <mergeCell ref="A2:B2"/>
    <mergeCell ref="A3:B3"/>
    <mergeCell ref="A5:A6"/>
    <mergeCell ref="B5:B6"/>
  </mergeCells>
  <phoneticPr fontId="1" type="noConversion"/>
  <printOptions horizontalCentered="1"/>
  <pageMargins left="0.23622047244094491" right="0.23622047244094491" top="0.47"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FF00"/>
    <pageSetUpPr autoPageBreaks="0"/>
  </sheetPr>
  <dimension ref="A1:J27"/>
  <sheetViews>
    <sheetView showZeros="0" workbookViewId="0">
      <selection activeCell="A17" sqref="A17"/>
    </sheetView>
  </sheetViews>
  <sheetFormatPr defaultColWidth="9" defaultRowHeight="20.399999999999999" customHeight="1"/>
  <cols>
    <col min="1" max="1" width="44.21875" style="61" customWidth="1"/>
    <col min="2" max="2" width="26.44140625" style="232" hidden="1" customWidth="1"/>
    <col min="3" max="3" width="23.33203125" style="338" customWidth="1"/>
    <col min="4" max="4" width="23.33203125" style="240" customWidth="1"/>
    <col min="5" max="5" width="9" style="62"/>
    <col min="6" max="6" width="29.77734375" style="61" customWidth="1"/>
    <col min="7" max="16384" width="9" style="61"/>
  </cols>
  <sheetData>
    <row r="1" spans="1:10" s="35" customFormat="1" ht="27.75" customHeight="1">
      <c r="A1" s="64" t="s">
        <v>1000</v>
      </c>
      <c r="B1" s="231"/>
      <c r="C1" s="333"/>
      <c r="D1" s="236"/>
      <c r="E1" s="48"/>
      <c r="F1" s="48"/>
    </row>
    <row r="2" spans="1:10" s="62" customFormat="1" ht="25.2">
      <c r="A2" s="460" t="s">
        <v>1001</v>
      </c>
      <c r="B2" s="460"/>
      <c r="C2" s="460"/>
      <c r="D2" s="460"/>
    </row>
    <row r="3" spans="1:10" s="62" customFormat="1" ht="23.25" customHeight="1">
      <c r="A3" s="61"/>
      <c r="B3" s="232"/>
      <c r="C3" s="334"/>
      <c r="D3" s="237" t="s">
        <v>989</v>
      </c>
    </row>
    <row r="4" spans="1:10" s="62" customFormat="1" ht="23.25" customHeight="1">
      <c r="A4" s="68" t="s">
        <v>1002</v>
      </c>
      <c r="B4" s="68" t="s">
        <v>1003</v>
      </c>
      <c r="C4" s="335" t="s">
        <v>991</v>
      </c>
      <c r="D4" s="238" t="s">
        <v>1005</v>
      </c>
    </row>
    <row r="5" spans="1:10" s="62" customFormat="1" ht="23.25" customHeight="1">
      <c r="A5" s="66" t="s">
        <v>1006</v>
      </c>
      <c r="B5" s="130">
        <f>SUM(B6,B22)</f>
        <v>424913</v>
      </c>
      <c r="C5" s="336">
        <f>SUM(C6,C22)</f>
        <v>387362</v>
      </c>
      <c r="D5" s="312">
        <f>ROUND(SUM(C5-B5)/B5,3)*100</f>
        <v>-8.7999999999999989</v>
      </c>
      <c r="I5" s="97"/>
    </row>
    <row r="6" spans="1:10" s="62" customFormat="1" ht="23.25" customHeight="1">
      <c r="A6" s="67" t="s">
        <v>1007</v>
      </c>
      <c r="B6" s="130">
        <f>SUM(B7:B21)</f>
        <v>294244</v>
      </c>
      <c r="C6" s="336">
        <f>SUM(C7:C21)</f>
        <v>278347</v>
      </c>
      <c r="D6" s="312">
        <f t="shared" ref="D6:D25" si="0">ROUND(SUM(C6-B6)/B6,3)*100</f>
        <v>-5.4</v>
      </c>
      <c r="I6" s="97"/>
    </row>
    <row r="7" spans="1:10" s="62" customFormat="1" ht="23.25" customHeight="1">
      <c r="A7" s="69" t="s">
        <v>1008</v>
      </c>
      <c r="B7" s="131">
        <v>88186</v>
      </c>
      <c r="C7" s="337">
        <v>91441</v>
      </c>
      <c r="D7" s="312">
        <f t="shared" si="0"/>
        <v>3.6999999999999997</v>
      </c>
      <c r="I7" s="97"/>
      <c r="J7" s="98"/>
    </row>
    <row r="8" spans="1:10" s="62" customFormat="1" ht="23.25" customHeight="1">
      <c r="A8" s="69" t="s">
        <v>111</v>
      </c>
      <c r="B8" s="131">
        <v>29543</v>
      </c>
      <c r="C8" s="337">
        <v>46859</v>
      </c>
      <c r="D8" s="312">
        <f t="shared" si="0"/>
        <v>58.599999999999994</v>
      </c>
      <c r="I8" s="97"/>
    </row>
    <row r="9" spans="1:10" s="62" customFormat="1" ht="23.25" customHeight="1">
      <c r="A9" s="69" t="s">
        <v>112</v>
      </c>
      <c r="B9" s="131">
        <v>9456</v>
      </c>
      <c r="C9" s="337">
        <v>6170</v>
      </c>
      <c r="D9" s="312">
        <f t="shared" si="0"/>
        <v>-34.799999999999997</v>
      </c>
      <c r="I9" s="97"/>
    </row>
    <row r="10" spans="1:10" s="62" customFormat="1" ht="23.25" customHeight="1">
      <c r="A10" s="69" t="s">
        <v>113</v>
      </c>
      <c r="B10" s="131">
        <v>5425</v>
      </c>
      <c r="C10" s="337">
        <v>8705</v>
      </c>
      <c r="D10" s="312">
        <f t="shared" si="0"/>
        <v>60.5</v>
      </c>
      <c r="I10" s="97"/>
    </row>
    <row r="11" spans="1:10" s="62" customFormat="1" ht="23.25" customHeight="1">
      <c r="A11" s="69" t="s">
        <v>114</v>
      </c>
      <c r="B11" s="131">
        <v>22108</v>
      </c>
      <c r="C11" s="337">
        <v>21937</v>
      </c>
      <c r="D11" s="312">
        <f t="shared" si="0"/>
        <v>-0.8</v>
      </c>
      <c r="I11" s="97"/>
    </row>
    <row r="12" spans="1:10" s="62" customFormat="1" ht="23.25" customHeight="1">
      <c r="A12" s="69" t="s">
        <v>115</v>
      </c>
      <c r="B12" s="131">
        <v>14635</v>
      </c>
      <c r="C12" s="337">
        <v>15251</v>
      </c>
      <c r="D12" s="312">
        <f t="shared" si="0"/>
        <v>4.2</v>
      </c>
      <c r="I12" s="97"/>
    </row>
    <row r="13" spans="1:10" s="62" customFormat="1" ht="23.25" customHeight="1">
      <c r="A13" s="69" t="s">
        <v>116</v>
      </c>
      <c r="B13" s="131">
        <v>5461</v>
      </c>
      <c r="C13" s="337">
        <v>7955</v>
      </c>
      <c r="D13" s="312">
        <f t="shared" si="0"/>
        <v>45.7</v>
      </c>
      <c r="I13" s="97"/>
    </row>
    <row r="14" spans="1:10" s="62" customFormat="1" ht="23.25" customHeight="1">
      <c r="A14" s="69" t="s">
        <v>117</v>
      </c>
      <c r="B14" s="131">
        <v>47319</v>
      </c>
      <c r="C14" s="337">
        <v>21070</v>
      </c>
      <c r="D14" s="312">
        <f t="shared" si="0"/>
        <v>-55.500000000000007</v>
      </c>
      <c r="I14" s="97"/>
    </row>
    <row r="15" spans="1:10" s="62" customFormat="1" ht="23.25" customHeight="1">
      <c r="A15" s="69" t="s">
        <v>118</v>
      </c>
      <c r="B15" s="131">
        <v>17954</v>
      </c>
      <c r="C15" s="337">
        <v>15636</v>
      </c>
      <c r="D15" s="312">
        <f t="shared" si="0"/>
        <v>-12.9</v>
      </c>
      <c r="I15" s="97"/>
    </row>
    <row r="16" spans="1:10" s="62" customFormat="1" ht="23.25" customHeight="1">
      <c r="A16" s="69" t="s">
        <v>1009</v>
      </c>
      <c r="B16" s="131"/>
      <c r="C16" s="337"/>
      <c r="D16" s="312"/>
      <c r="I16" s="97"/>
    </row>
    <row r="17" spans="1:9" s="62" customFormat="1" ht="23.25" customHeight="1">
      <c r="A17" s="69" t="s">
        <v>119</v>
      </c>
      <c r="B17" s="131">
        <v>16030</v>
      </c>
      <c r="C17" s="337">
        <v>5343</v>
      </c>
      <c r="D17" s="312">
        <f t="shared" si="0"/>
        <v>-66.7</v>
      </c>
      <c r="I17" s="97"/>
    </row>
    <row r="18" spans="1:9" s="62" customFormat="1" ht="23.25" customHeight="1">
      <c r="A18" s="69" t="s">
        <v>1010</v>
      </c>
      <c r="B18" s="131">
        <v>37495</v>
      </c>
      <c r="C18" s="337">
        <v>36725</v>
      </c>
      <c r="D18" s="312">
        <f t="shared" si="0"/>
        <v>-2.1</v>
      </c>
      <c r="I18" s="97"/>
    </row>
    <row r="19" spans="1:9" s="62" customFormat="1" ht="23.25" customHeight="1">
      <c r="A19" s="69" t="s">
        <v>1011</v>
      </c>
      <c r="B19" s="131"/>
      <c r="C19" s="337"/>
      <c r="D19" s="312"/>
      <c r="I19" s="97"/>
    </row>
    <row r="20" spans="1:9" s="62" customFormat="1" ht="23.25" customHeight="1">
      <c r="A20" s="69" t="s">
        <v>1012</v>
      </c>
      <c r="B20" s="131">
        <v>632</v>
      </c>
      <c r="C20" s="337">
        <v>664</v>
      </c>
      <c r="D20" s="312">
        <f t="shared" si="0"/>
        <v>5.0999999999999996</v>
      </c>
      <c r="I20" s="97"/>
    </row>
    <row r="21" spans="1:9" s="62" customFormat="1" ht="23.25" customHeight="1">
      <c r="A21" s="69" t="s">
        <v>1013</v>
      </c>
      <c r="B21" s="131"/>
      <c r="C21" s="337">
        <v>591</v>
      </c>
      <c r="D21" s="312"/>
      <c r="I21" s="97"/>
    </row>
    <row r="22" spans="1:9" s="62" customFormat="1" ht="23.25" customHeight="1">
      <c r="A22" s="67" t="s">
        <v>1014</v>
      </c>
      <c r="B22" s="233">
        <v>130669</v>
      </c>
      <c r="C22" s="336">
        <v>109015</v>
      </c>
      <c r="D22" s="312">
        <f t="shared" si="0"/>
        <v>-16.600000000000001</v>
      </c>
      <c r="I22" s="97"/>
    </row>
    <row r="23" spans="1:9" s="62" customFormat="1" ht="23.25" customHeight="1">
      <c r="A23" s="66" t="s">
        <v>1015</v>
      </c>
      <c r="B23" s="234">
        <f>438953+41111</f>
        <v>480064</v>
      </c>
      <c r="C23" s="336">
        <v>570117</v>
      </c>
      <c r="D23" s="312">
        <f t="shared" si="0"/>
        <v>18.8</v>
      </c>
      <c r="F23" s="61"/>
      <c r="G23" s="61"/>
      <c r="H23" s="61"/>
      <c r="I23" s="97"/>
    </row>
    <row r="24" spans="1:9" s="62" customFormat="1" ht="23.25" customHeight="1">
      <c r="A24" s="70" t="s">
        <v>1016</v>
      </c>
      <c r="B24" s="235">
        <v>387098</v>
      </c>
      <c r="C24" s="337">
        <v>479164</v>
      </c>
      <c r="D24" s="312">
        <f t="shared" si="0"/>
        <v>23.799999999999997</v>
      </c>
      <c r="F24" s="61"/>
      <c r="G24" s="61"/>
      <c r="H24" s="61"/>
      <c r="I24" s="97"/>
    </row>
    <row r="25" spans="1:9" s="62" customFormat="1" ht="20.399999999999999" customHeight="1">
      <c r="A25" s="67" t="s">
        <v>1017</v>
      </c>
      <c r="B25" s="233">
        <v>444</v>
      </c>
      <c r="C25" s="336">
        <v>453</v>
      </c>
      <c r="D25" s="312">
        <f t="shared" si="0"/>
        <v>2</v>
      </c>
      <c r="F25" s="61"/>
      <c r="G25" s="61"/>
      <c r="H25" s="61"/>
      <c r="I25" s="97"/>
    </row>
    <row r="26" spans="1:9" s="62" customFormat="1" ht="20.399999999999999" customHeight="1">
      <c r="A26" s="67" t="s">
        <v>1018</v>
      </c>
      <c r="B26" s="233"/>
      <c r="C26" s="336"/>
      <c r="D26" s="239">
        <v>0</v>
      </c>
      <c r="F26" s="61"/>
      <c r="G26" s="61"/>
      <c r="H26" s="61"/>
      <c r="I26" s="97"/>
    </row>
    <row r="27" spans="1:9" ht="20.25" customHeight="1">
      <c r="A27" s="461" t="s">
        <v>1019</v>
      </c>
      <c r="B27" s="461"/>
      <c r="C27" s="462"/>
      <c r="D27" s="462"/>
    </row>
  </sheetData>
  <mergeCells count="2">
    <mergeCell ref="A2:D2"/>
    <mergeCell ref="A27:D27"/>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7030A0"/>
    <pageSetUpPr fitToPage="1"/>
  </sheetPr>
  <dimension ref="A1:B87"/>
  <sheetViews>
    <sheetView showZeros="0" workbookViewId="0">
      <selection activeCell="C14" sqref="C14"/>
    </sheetView>
  </sheetViews>
  <sheetFormatPr defaultColWidth="10" defaultRowHeight="14.4"/>
  <cols>
    <col min="1" max="1" width="58.33203125" style="53" customWidth="1"/>
    <col min="2" max="2" width="27.88671875" style="383" customWidth="1"/>
    <col min="3" max="3" width="15.21875" style="53" customWidth="1"/>
    <col min="4" max="16384" width="10" style="53"/>
  </cols>
  <sheetData>
    <row r="1" spans="1:2" ht="18.600000000000001">
      <c r="A1" s="464" t="s">
        <v>324</v>
      </c>
      <c r="B1" s="464"/>
    </row>
    <row r="2" spans="1:2" ht="24">
      <c r="A2" s="466" t="s">
        <v>411</v>
      </c>
      <c r="B2" s="466"/>
    </row>
    <row r="3" spans="1:2">
      <c r="A3" s="470" t="s">
        <v>283</v>
      </c>
      <c r="B3" s="470"/>
    </row>
    <row r="4" spans="1:2" ht="20.25" customHeight="1">
      <c r="A4" s="51"/>
      <c r="B4" s="438" t="s">
        <v>284</v>
      </c>
    </row>
    <row r="5" spans="1:2" ht="24" customHeight="1">
      <c r="A5" s="263" t="s">
        <v>285</v>
      </c>
      <c r="B5" s="377" t="s">
        <v>286</v>
      </c>
    </row>
    <row r="6" spans="1:2" ht="24" customHeight="1">
      <c r="A6" s="329" t="s">
        <v>1605</v>
      </c>
      <c r="B6" s="440">
        <f>B7+B11</f>
        <v>76637</v>
      </c>
    </row>
    <row r="7" spans="1:2" ht="24" customHeight="1">
      <c r="A7" s="329" t="s">
        <v>1718</v>
      </c>
      <c r="B7" s="440">
        <f>SUM(B8:B10)</f>
        <v>61433</v>
      </c>
    </row>
    <row r="8" spans="1:2" s="84" customFormat="1" ht="20.100000000000001" customHeight="1">
      <c r="A8" s="83" t="s">
        <v>1650</v>
      </c>
      <c r="B8" s="441">
        <v>41658</v>
      </c>
    </row>
    <row r="9" spans="1:2" s="84" customFormat="1" ht="20.100000000000001" customHeight="1">
      <c r="A9" s="83" t="s">
        <v>1651</v>
      </c>
      <c r="B9" s="441">
        <v>15623</v>
      </c>
    </row>
    <row r="10" spans="1:2" s="84" customFormat="1" ht="20.100000000000001" customHeight="1">
      <c r="A10" s="83" t="s">
        <v>1717</v>
      </c>
      <c r="B10" s="441">
        <v>4152</v>
      </c>
    </row>
    <row r="11" spans="1:2" s="84" customFormat="1" ht="20.100000000000001" customHeight="1">
      <c r="A11" s="329" t="s">
        <v>1719</v>
      </c>
      <c r="B11" s="440">
        <f>B12+B13</f>
        <v>15204</v>
      </c>
    </row>
    <row r="12" spans="1:2" s="84" customFormat="1" ht="20.100000000000001" customHeight="1">
      <c r="A12" s="83" t="s">
        <v>1720</v>
      </c>
      <c r="B12" s="441">
        <v>12162</v>
      </c>
    </row>
    <row r="13" spans="1:2" s="84" customFormat="1" ht="20.100000000000001" customHeight="1">
      <c r="A13" s="83" t="s">
        <v>1721</v>
      </c>
      <c r="B13" s="441">
        <v>3042</v>
      </c>
    </row>
    <row r="14" spans="1:2" ht="20.100000000000001" customHeight="1">
      <c r="A14" s="504" t="s">
        <v>1663</v>
      </c>
      <c r="B14" s="504"/>
    </row>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51.75" customHeight="1"/>
    <row r="76" ht="21.6" customHeight="1"/>
    <row r="77" ht="21.6" customHeight="1"/>
    <row r="78" ht="21.6" customHeight="1"/>
    <row r="79" ht="21.6" customHeight="1"/>
    <row r="81" ht="20.100000000000001" customHeight="1"/>
    <row r="82" ht="20.100000000000001" customHeight="1"/>
    <row r="83" ht="51.75" customHeight="1"/>
    <row r="84" ht="21.6" customHeight="1"/>
    <row r="85" ht="21.6" customHeight="1"/>
    <row r="86" ht="21.6" customHeight="1"/>
    <row r="87" ht="21.6" customHeight="1"/>
  </sheetData>
  <mergeCells count="4">
    <mergeCell ref="A1:B1"/>
    <mergeCell ref="A2:B2"/>
    <mergeCell ref="A3:B3"/>
    <mergeCell ref="A14:B14"/>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7030A0"/>
  </sheetPr>
  <dimension ref="A1:E23"/>
  <sheetViews>
    <sheetView showZeros="0" workbookViewId="0">
      <selection activeCell="I17" sqref="I17"/>
    </sheetView>
  </sheetViews>
  <sheetFormatPr defaultColWidth="9" defaultRowHeight="20.100000000000001" customHeight="1"/>
  <cols>
    <col min="1" max="1" width="37.88671875" style="8" customWidth="1"/>
    <col min="2" max="2" width="12.77734375" style="398" customWidth="1"/>
    <col min="3" max="3" width="32.44140625" style="10" customWidth="1"/>
    <col min="4" max="4" width="13.44140625" style="402" customWidth="1"/>
    <col min="5" max="5" width="13" style="11" customWidth="1"/>
    <col min="6" max="16384" width="9" style="11"/>
  </cols>
  <sheetData>
    <row r="1" spans="1:5" ht="20.100000000000001" customHeight="1">
      <c r="A1" s="464" t="s">
        <v>327</v>
      </c>
      <c r="B1" s="464"/>
      <c r="C1" s="464"/>
      <c r="D1" s="464"/>
    </row>
    <row r="2" spans="1:5" ht="29.25" customHeight="1">
      <c r="A2" s="466" t="s">
        <v>417</v>
      </c>
      <c r="B2" s="466"/>
      <c r="C2" s="466"/>
      <c r="D2" s="466"/>
    </row>
    <row r="3" spans="1:5" ht="20.100000000000001" customHeight="1">
      <c r="A3" s="497"/>
      <c r="B3" s="497"/>
      <c r="C3" s="497"/>
      <c r="D3" s="445" t="s">
        <v>33</v>
      </c>
    </row>
    <row r="4" spans="1:5" ht="24" customHeight="1">
      <c r="A4" s="12" t="s">
        <v>42</v>
      </c>
      <c r="B4" s="442" t="s">
        <v>37</v>
      </c>
      <c r="C4" s="12" t="s">
        <v>38</v>
      </c>
      <c r="D4" s="442" t="s">
        <v>48</v>
      </c>
    </row>
    <row r="5" spans="1:5" ht="24" customHeight="1">
      <c r="A5" s="144" t="s">
        <v>39</v>
      </c>
      <c r="B5" s="443">
        <f>B6+B18</f>
        <v>775756</v>
      </c>
      <c r="C5" s="144" t="s">
        <v>39</v>
      </c>
      <c r="D5" s="443">
        <f>D6+D18</f>
        <v>775756</v>
      </c>
      <c r="E5" s="9"/>
    </row>
    <row r="6" spans="1:5" ht="24" customHeight="1">
      <c r="A6" s="207" t="s">
        <v>40</v>
      </c>
      <c r="B6" s="443">
        <f>SUM(B7:B17)</f>
        <v>570000</v>
      </c>
      <c r="C6" s="208" t="s">
        <v>41</v>
      </c>
      <c r="D6" s="443">
        <f>SUM(D7:D17)</f>
        <v>416043</v>
      </c>
      <c r="E6" s="9"/>
    </row>
    <row r="7" spans="1:5" ht="20.100000000000001" customHeight="1">
      <c r="A7" s="143" t="s">
        <v>171</v>
      </c>
      <c r="B7" s="385"/>
      <c r="C7" s="143" t="s">
        <v>366</v>
      </c>
      <c r="D7" s="385">
        <v>113</v>
      </c>
    </row>
    <row r="8" spans="1:5" ht="20.100000000000001" customHeight="1">
      <c r="A8" s="143" t="s">
        <v>172</v>
      </c>
      <c r="B8" s="385"/>
      <c r="C8" s="143" t="s">
        <v>487</v>
      </c>
      <c r="D8" s="385">
        <v>3466</v>
      </c>
    </row>
    <row r="9" spans="1:5" ht="20.100000000000001" customHeight="1">
      <c r="A9" s="143" t="s">
        <v>173</v>
      </c>
      <c r="B9" s="385">
        <v>25000</v>
      </c>
      <c r="C9" s="143" t="s">
        <v>483</v>
      </c>
      <c r="D9" s="385">
        <v>390032</v>
      </c>
    </row>
    <row r="10" spans="1:5" ht="20.100000000000001" customHeight="1">
      <c r="A10" s="143" t="s">
        <v>174</v>
      </c>
      <c r="B10" s="385">
        <v>2000</v>
      </c>
      <c r="C10" s="143" t="s">
        <v>484</v>
      </c>
      <c r="D10" s="385">
        <v>2535</v>
      </c>
    </row>
    <row r="11" spans="1:5" ht="20.100000000000001" customHeight="1">
      <c r="A11" s="143" t="s">
        <v>175</v>
      </c>
      <c r="B11" s="385">
        <v>477450</v>
      </c>
      <c r="C11" s="143" t="s">
        <v>485</v>
      </c>
      <c r="D11" s="385"/>
    </row>
    <row r="12" spans="1:5" ht="20.100000000000001" customHeight="1">
      <c r="A12" s="143" t="s">
        <v>176</v>
      </c>
      <c r="B12" s="385"/>
      <c r="C12" s="143" t="s">
        <v>89</v>
      </c>
      <c r="D12" s="385">
        <v>2942</v>
      </c>
    </row>
    <row r="13" spans="1:5" ht="20.100000000000001" customHeight="1">
      <c r="A13" s="143" t="s">
        <v>177</v>
      </c>
      <c r="B13" s="385"/>
      <c r="C13" s="143" t="s">
        <v>486</v>
      </c>
      <c r="D13" s="385">
        <v>16955</v>
      </c>
    </row>
    <row r="14" spans="1:5" ht="20.100000000000001" customHeight="1">
      <c r="A14" s="143" t="s">
        <v>178</v>
      </c>
      <c r="B14" s="385"/>
      <c r="C14" s="143"/>
      <c r="D14" s="385"/>
    </row>
    <row r="15" spans="1:5" ht="20.100000000000001" customHeight="1">
      <c r="A15" s="143" t="s">
        <v>179</v>
      </c>
      <c r="B15" s="385">
        <v>550</v>
      </c>
      <c r="C15" s="143"/>
      <c r="D15" s="385"/>
    </row>
    <row r="16" spans="1:5" ht="29.4" customHeight="1">
      <c r="A16" s="209" t="s">
        <v>180</v>
      </c>
      <c r="B16" s="385"/>
      <c r="C16" s="143"/>
      <c r="D16" s="385"/>
    </row>
    <row r="17" spans="1:4" ht="20.100000000000001" customHeight="1">
      <c r="A17" s="143" t="s">
        <v>372</v>
      </c>
      <c r="B17" s="385">
        <v>65000</v>
      </c>
      <c r="C17" s="210"/>
      <c r="D17" s="446"/>
    </row>
    <row r="18" spans="1:4" ht="20.100000000000001" customHeight="1">
      <c r="A18" s="207" t="s">
        <v>31</v>
      </c>
      <c r="B18" s="443">
        <f>SUM(B19:B20)+B22</f>
        <v>205756</v>
      </c>
      <c r="C18" s="207" t="s">
        <v>32</v>
      </c>
      <c r="D18" s="443">
        <f>SUM(D19:D21)</f>
        <v>359713</v>
      </c>
    </row>
    <row r="19" spans="1:4" ht="20.100000000000001" customHeight="1">
      <c r="A19" s="143" t="s">
        <v>455</v>
      </c>
      <c r="B19" s="386">
        <v>6343</v>
      </c>
      <c r="C19" s="143" t="s">
        <v>383</v>
      </c>
      <c r="D19" s="386">
        <v>18639</v>
      </c>
    </row>
    <row r="20" spans="1:4" ht="20.100000000000001" customHeight="1">
      <c r="A20" s="138" t="s">
        <v>166</v>
      </c>
      <c r="B20" s="386">
        <f>SUM(B21)</f>
        <v>128800</v>
      </c>
      <c r="C20" s="143" t="s">
        <v>69</v>
      </c>
      <c r="D20" s="386">
        <v>212274</v>
      </c>
    </row>
    <row r="21" spans="1:4" ht="20.100000000000001" customHeight="1">
      <c r="A21" s="77" t="s">
        <v>325</v>
      </c>
      <c r="B21" s="444">
        <v>128800</v>
      </c>
      <c r="C21" s="24" t="s">
        <v>167</v>
      </c>
      <c r="D21" s="444">
        <f>SUM(D22)</f>
        <v>128800</v>
      </c>
    </row>
    <row r="22" spans="1:4" ht="20.100000000000001" customHeight="1">
      <c r="A22" s="77" t="s">
        <v>488</v>
      </c>
      <c r="B22" s="444">
        <v>70613</v>
      </c>
      <c r="C22" s="77" t="s">
        <v>326</v>
      </c>
      <c r="D22" s="444">
        <v>128800</v>
      </c>
    </row>
    <row r="23" spans="1:4" ht="35.1" customHeight="1">
      <c r="A23" s="505" t="s">
        <v>216</v>
      </c>
      <c r="B23" s="505"/>
      <c r="C23" s="505"/>
      <c r="D23" s="505"/>
    </row>
  </sheetData>
  <mergeCells count="5">
    <mergeCell ref="A23:D23"/>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ignoredErrors>
    <ignoredError sqref="D18"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sheetPr>
  <dimension ref="A1:D44"/>
  <sheetViews>
    <sheetView workbookViewId="0">
      <selection activeCell="F16" sqref="F16"/>
    </sheetView>
  </sheetViews>
  <sheetFormatPr defaultColWidth="9" defaultRowHeight="20.100000000000001" customHeight="1"/>
  <cols>
    <col min="1" max="1" width="70.77734375" style="42" customWidth="1"/>
    <col min="2" max="2" width="30.33203125" style="402" customWidth="1"/>
    <col min="3" max="16384" width="9" style="11"/>
  </cols>
  <sheetData>
    <row r="1" spans="1:4" ht="20.100000000000001" customHeight="1">
      <c r="A1" s="464" t="s">
        <v>328</v>
      </c>
      <c r="B1" s="464"/>
    </row>
    <row r="2" spans="1:4" ht="35.25" customHeight="1">
      <c r="A2" s="466" t="s">
        <v>418</v>
      </c>
      <c r="B2" s="466"/>
      <c r="D2" s="71"/>
    </row>
    <row r="3" spans="1:4" ht="20.100000000000001" customHeight="1">
      <c r="A3" s="44"/>
      <c r="B3" s="445" t="s">
        <v>33</v>
      </c>
    </row>
    <row r="4" spans="1:4" ht="24" customHeight="1">
      <c r="A4" s="40" t="s">
        <v>38</v>
      </c>
      <c r="B4" s="447" t="s">
        <v>185</v>
      </c>
    </row>
    <row r="5" spans="1:4" ht="21.75" customHeight="1">
      <c r="A5" s="41" t="s">
        <v>41</v>
      </c>
      <c r="B5" s="443">
        <f>B6+B9+B13+B23+B30+B40</f>
        <v>416043</v>
      </c>
    </row>
    <row r="6" spans="1:4" ht="20.100000000000001" customHeight="1">
      <c r="A6" s="274" t="s">
        <v>945</v>
      </c>
      <c r="B6" s="448">
        <v>113</v>
      </c>
    </row>
    <row r="7" spans="1:4" ht="20.100000000000001" customHeight="1">
      <c r="A7" s="274" t="s">
        <v>914</v>
      </c>
      <c r="B7" s="448">
        <v>113.09</v>
      </c>
    </row>
    <row r="8" spans="1:4" ht="20.100000000000001" customHeight="1">
      <c r="A8" s="274" t="s">
        <v>915</v>
      </c>
      <c r="B8" s="448">
        <v>113.09</v>
      </c>
    </row>
    <row r="9" spans="1:4" ht="20.100000000000001" customHeight="1">
      <c r="A9" s="274" t="s">
        <v>946</v>
      </c>
      <c r="B9" s="448">
        <v>3466</v>
      </c>
    </row>
    <row r="10" spans="1:4" ht="20.100000000000001" customHeight="1">
      <c r="A10" s="274" t="s">
        <v>916</v>
      </c>
      <c r="B10" s="448">
        <v>3466</v>
      </c>
    </row>
    <row r="11" spans="1:4" ht="20.100000000000001" customHeight="1">
      <c r="A11" s="274" t="s">
        <v>917</v>
      </c>
      <c r="B11" s="448">
        <v>1262</v>
      </c>
    </row>
    <row r="12" spans="1:4" ht="20.100000000000001" customHeight="1">
      <c r="A12" s="274" t="s">
        <v>918</v>
      </c>
      <c r="B12" s="448">
        <v>2204</v>
      </c>
    </row>
    <row r="13" spans="1:4" ht="20.100000000000001" customHeight="1">
      <c r="A13" s="274" t="s">
        <v>947</v>
      </c>
      <c r="B13" s="448">
        <v>390032</v>
      </c>
    </row>
    <row r="14" spans="1:4" ht="20.100000000000001" customHeight="1">
      <c r="A14" s="274" t="s">
        <v>919</v>
      </c>
      <c r="B14" s="448">
        <v>388987</v>
      </c>
    </row>
    <row r="15" spans="1:4" ht="20.100000000000001" customHeight="1">
      <c r="A15" s="274" t="s">
        <v>920</v>
      </c>
      <c r="B15" s="448">
        <v>330707</v>
      </c>
    </row>
    <row r="16" spans="1:4" ht="20.100000000000001" customHeight="1">
      <c r="A16" s="274" t="s">
        <v>921</v>
      </c>
      <c r="B16" s="448">
        <v>20</v>
      </c>
    </row>
    <row r="17" spans="1:2" ht="20.100000000000001" customHeight="1">
      <c r="A17" s="274" t="s">
        <v>922</v>
      </c>
      <c r="B17" s="448">
        <v>4500</v>
      </c>
    </row>
    <row r="18" spans="1:2" ht="20.100000000000001" customHeight="1">
      <c r="A18" s="274" t="s">
        <v>923</v>
      </c>
      <c r="B18" s="448">
        <v>53759.92</v>
      </c>
    </row>
    <row r="19" spans="1:2" ht="20.100000000000001" customHeight="1">
      <c r="A19" s="274" t="s">
        <v>924</v>
      </c>
      <c r="B19" s="448">
        <v>494.2</v>
      </c>
    </row>
    <row r="20" spans="1:2" ht="20.100000000000001" customHeight="1">
      <c r="A20" s="274" t="s">
        <v>925</v>
      </c>
      <c r="B20" s="448">
        <v>494.2</v>
      </c>
    </row>
    <row r="21" spans="1:2" ht="20.100000000000001" customHeight="1">
      <c r="A21" s="274" t="s">
        <v>926</v>
      </c>
      <c r="B21" s="448">
        <v>550</v>
      </c>
    </row>
    <row r="22" spans="1:2" ht="20.100000000000001" customHeight="1">
      <c r="A22" s="274" t="s">
        <v>927</v>
      </c>
      <c r="B22" s="448">
        <v>550</v>
      </c>
    </row>
    <row r="23" spans="1:2" ht="20.100000000000001" customHeight="1">
      <c r="A23" s="274" t="s">
        <v>948</v>
      </c>
      <c r="B23" s="448">
        <v>2535</v>
      </c>
    </row>
    <row r="24" spans="1:2" ht="20.100000000000001" customHeight="1">
      <c r="A24" s="274" t="s">
        <v>928</v>
      </c>
      <c r="B24" s="448">
        <v>535</v>
      </c>
    </row>
    <row r="25" spans="1:2" ht="20.100000000000001" customHeight="1">
      <c r="A25" s="274" t="s">
        <v>918</v>
      </c>
      <c r="B25" s="448">
        <v>472</v>
      </c>
    </row>
    <row r="26" spans="1:2" ht="20.100000000000001" customHeight="1">
      <c r="A26" s="274" t="s">
        <v>929</v>
      </c>
      <c r="B26" s="448">
        <v>3</v>
      </c>
    </row>
    <row r="27" spans="1:2" ht="20.100000000000001" customHeight="1">
      <c r="A27" s="274" t="s">
        <v>930</v>
      </c>
      <c r="B27" s="448">
        <v>60</v>
      </c>
    </row>
    <row r="28" spans="1:2" ht="35.1" customHeight="1">
      <c r="A28" s="274" t="s">
        <v>931</v>
      </c>
      <c r="B28" s="448">
        <v>2000</v>
      </c>
    </row>
    <row r="29" spans="1:2" ht="20.100000000000001" customHeight="1">
      <c r="A29" s="274" t="s">
        <v>932</v>
      </c>
      <c r="B29" s="448">
        <v>2000</v>
      </c>
    </row>
    <row r="30" spans="1:2" ht="20.100000000000001" customHeight="1">
      <c r="A30" s="274" t="s">
        <v>949</v>
      </c>
      <c r="B30" s="448">
        <v>2942</v>
      </c>
    </row>
    <row r="31" spans="1:2" ht="20.100000000000001" customHeight="1">
      <c r="A31" s="274" t="s">
        <v>933</v>
      </c>
      <c r="B31" s="448">
        <v>15</v>
      </c>
    </row>
    <row r="32" spans="1:2" ht="20.100000000000001" customHeight="1">
      <c r="A32" s="274" t="s">
        <v>934</v>
      </c>
      <c r="B32" s="448">
        <v>15</v>
      </c>
    </row>
    <row r="33" spans="1:2" ht="20.100000000000001" customHeight="1">
      <c r="A33" s="274" t="s">
        <v>935</v>
      </c>
      <c r="B33" s="448">
        <v>2927</v>
      </c>
    </row>
    <row r="34" spans="1:2" ht="20.100000000000001" customHeight="1">
      <c r="A34" s="274" t="s">
        <v>936</v>
      </c>
      <c r="B34" s="448">
        <v>365</v>
      </c>
    </row>
    <row r="35" spans="1:2" ht="20.100000000000001" customHeight="1">
      <c r="A35" s="274" t="s">
        <v>937</v>
      </c>
      <c r="B35" s="448">
        <v>1699</v>
      </c>
    </row>
    <row r="36" spans="1:2" ht="20.100000000000001" customHeight="1">
      <c r="A36" s="274" t="s">
        <v>938</v>
      </c>
      <c r="B36" s="448">
        <v>584</v>
      </c>
    </row>
    <row r="37" spans="1:2" ht="20.100000000000001" customHeight="1">
      <c r="A37" s="274" t="s">
        <v>939</v>
      </c>
      <c r="B37" s="448">
        <v>80</v>
      </c>
    </row>
    <row r="38" spans="1:2" ht="20.100000000000001" customHeight="1">
      <c r="A38" s="274" t="s">
        <v>940</v>
      </c>
      <c r="B38" s="448">
        <v>114</v>
      </c>
    </row>
    <row r="39" spans="1:2" ht="20.100000000000001" customHeight="1">
      <c r="A39" s="274" t="s">
        <v>941</v>
      </c>
      <c r="B39" s="448">
        <v>85</v>
      </c>
    </row>
    <row r="40" spans="1:2" ht="20.100000000000001" customHeight="1">
      <c r="A40" s="274" t="s">
        <v>950</v>
      </c>
      <c r="B40" s="448">
        <v>16955</v>
      </c>
    </row>
    <row r="41" spans="1:2" ht="20.100000000000001" customHeight="1">
      <c r="A41" s="274" t="s">
        <v>942</v>
      </c>
      <c r="B41" s="448">
        <v>16955</v>
      </c>
    </row>
    <row r="42" spans="1:2" ht="20.100000000000001" customHeight="1">
      <c r="A42" s="274" t="s">
        <v>943</v>
      </c>
      <c r="B42" s="448">
        <v>395</v>
      </c>
    </row>
    <row r="43" spans="1:2" ht="20.100000000000001" customHeight="1">
      <c r="A43" s="274" t="s">
        <v>944</v>
      </c>
      <c r="B43" s="448">
        <v>16560</v>
      </c>
    </row>
    <row r="44" spans="1:2" ht="20.100000000000001" customHeight="1">
      <c r="A44" s="505" t="s">
        <v>217</v>
      </c>
      <c r="B44" s="505"/>
    </row>
  </sheetData>
  <mergeCells count="3">
    <mergeCell ref="A2:B2"/>
    <mergeCell ref="A1:B1"/>
    <mergeCell ref="A44:B44"/>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6"/>
  <sheetViews>
    <sheetView showZeros="0" workbookViewId="0">
      <selection activeCell="E11" sqref="E11"/>
    </sheetView>
  </sheetViews>
  <sheetFormatPr defaultColWidth="9" defaultRowHeight="20.100000000000001" customHeight="1"/>
  <cols>
    <col min="1" max="1" width="39.21875" style="8" customWidth="1"/>
    <col min="2" max="2" width="11.88671875" style="398" customWidth="1"/>
    <col min="3" max="3" width="40.109375" style="10" customWidth="1"/>
    <col min="4" max="4" width="11.6640625" style="28" customWidth="1"/>
    <col min="5" max="5" width="13" style="11" customWidth="1"/>
    <col min="6" max="16384" width="9" style="11"/>
  </cols>
  <sheetData>
    <row r="1" spans="1:5" ht="20.100000000000001" customHeight="1">
      <c r="A1" s="464" t="s">
        <v>329</v>
      </c>
      <c r="B1" s="464"/>
      <c r="C1" s="464"/>
      <c r="D1" s="464"/>
    </row>
    <row r="2" spans="1:5" ht="29.25" customHeight="1">
      <c r="A2" s="466" t="s">
        <v>419</v>
      </c>
      <c r="B2" s="466"/>
      <c r="C2" s="466"/>
      <c r="D2" s="466"/>
    </row>
    <row r="3" spans="1:5" ht="20.100000000000001" customHeight="1">
      <c r="A3" s="497"/>
      <c r="B3" s="497"/>
      <c r="C3" s="497"/>
      <c r="D3" s="27" t="s">
        <v>33</v>
      </c>
    </row>
    <row r="4" spans="1:5" ht="24" customHeight="1">
      <c r="A4" s="12" t="s">
        <v>110</v>
      </c>
      <c r="B4" s="442" t="s">
        <v>37</v>
      </c>
      <c r="C4" s="12" t="s">
        <v>38</v>
      </c>
      <c r="D4" s="13" t="s">
        <v>48</v>
      </c>
    </row>
    <row r="5" spans="1:5" ht="33.75" customHeight="1">
      <c r="A5" s="96" t="s">
        <v>1661</v>
      </c>
      <c r="B5" s="443">
        <f>SUM(B6:B13)</f>
        <v>6343</v>
      </c>
      <c r="C5" s="211" t="s">
        <v>954</v>
      </c>
      <c r="D5" s="206">
        <f>SUM(D6:D15)</f>
        <v>0</v>
      </c>
      <c r="E5" s="9"/>
    </row>
    <row r="6" spans="1:5" ht="33.75" customHeight="1">
      <c r="A6" s="146" t="s">
        <v>1700</v>
      </c>
      <c r="B6" s="386">
        <v>3000</v>
      </c>
      <c r="C6" s="146" t="s">
        <v>181</v>
      </c>
      <c r="D6" s="89"/>
      <c r="E6" s="88"/>
    </row>
    <row r="7" spans="1:5" ht="33.75" customHeight="1">
      <c r="A7" s="146" t="s">
        <v>1701</v>
      </c>
      <c r="B7" s="386">
        <v>500</v>
      </c>
      <c r="C7" s="85" t="s">
        <v>199</v>
      </c>
      <c r="D7" s="33"/>
      <c r="E7" s="88"/>
    </row>
    <row r="8" spans="1:5" ht="33.75" customHeight="1">
      <c r="A8" s="146" t="s">
        <v>1702</v>
      </c>
      <c r="B8" s="386">
        <v>2500</v>
      </c>
      <c r="C8" s="85" t="s">
        <v>186</v>
      </c>
      <c r="D8" s="33"/>
    </row>
    <row r="9" spans="1:5" ht="33.75" customHeight="1">
      <c r="A9" s="146" t="s">
        <v>1703</v>
      </c>
      <c r="B9" s="386">
        <v>343</v>
      </c>
      <c r="C9" s="85" t="s">
        <v>195</v>
      </c>
      <c r="D9" s="33"/>
    </row>
    <row r="10" spans="1:5" ht="33.75" customHeight="1">
      <c r="A10" s="146"/>
      <c r="B10" s="386"/>
      <c r="C10" s="85" t="s">
        <v>196</v>
      </c>
      <c r="D10" s="33"/>
    </row>
    <row r="11" spans="1:5" ht="33.75" customHeight="1">
      <c r="A11" s="146"/>
      <c r="B11" s="386"/>
      <c r="C11" s="85" t="s">
        <v>182</v>
      </c>
      <c r="D11" s="89"/>
    </row>
    <row r="12" spans="1:5" ht="33.75" customHeight="1">
      <c r="A12" s="146"/>
      <c r="B12" s="386"/>
      <c r="C12" s="85" t="s">
        <v>197</v>
      </c>
      <c r="D12" s="33"/>
    </row>
    <row r="13" spans="1:5" ht="33.75" customHeight="1">
      <c r="A13" s="146"/>
      <c r="B13" s="386"/>
      <c r="C13" s="85" t="s">
        <v>183</v>
      </c>
      <c r="D13" s="33"/>
    </row>
    <row r="14" spans="1:5" ht="33.75" customHeight="1">
      <c r="A14" s="87"/>
      <c r="B14" s="449"/>
      <c r="C14" s="85" t="s">
        <v>184</v>
      </c>
      <c r="D14" s="33"/>
    </row>
    <row r="15" spans="1:5" ht="33.75" customHeight="1">
      <c r="A15" s="87"/>
      <c r="B15" s="450"/>
      <c r="C15" s="85" t="s">
        <v>198</v>
      </c>
      <c r="D15" s="89"/>
    </row>
    <row r="16" spans="1:5" ht="27" customHeight="1">
      <c r="A16" s="505" t="s">
        <v>218</v>
      </c>
      <c r="B16" s="505"/>
      <c r="C16" s="505"/>
      <c r="D16" s="505"/>
    </row>
  </sheetData>
  <mergeCells count="5">
    <mergeCell ref="A16:D16"/>
    <mergeCell ref="A1:B1"/>
    <mergeCell ref="C1:D1"/>
    <mergeCell ref="A2:D2"/>
    <mergeCell ref="A3:C3"/>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7030A0"/>
  </sheetPr>
  <dimension ref="A1:F23"/>
  <sheetViews>
    <sheetView showZeros="0" workbookViewId="0">
      <selection activeCell="H13" sqref="H13"/>
    </sheetView>
  </sheetViews>
  <sheetFormatPr defaultColWidth="12.77734375" defaultRowHeight="14.4"/>
  <cols>
    <col min="1" max="1" width="29.6640625" style="38" customWidth="1"/>
    <col min="2" max="2" width="13.44140625" style="458" customWidth="1"/>
    <col min="3" max="3" width="35.44140625" style="37" customWidth="1"/>
    <col min="4" max="4" width="13.44140625" style="37" customWidth="1"/>
    <col min="5" max="5" width="9" style="38" customWidth="1"/>
    <col min="6" max="6" width="11.21875" style="38" customWidth="1"/>
    <col min="7" max="250" width="9" style="38" customWidth="1"/>
    <col min="251" max="251" width="29.6640625" style="38" customWidth="1"/>
    <col min="252" max="252" width="12.77734375" style="38"/>
    <col min="253" max="253" width="29.77734375" style="38" customWidth="1"/>
    <col min="254" max="254" width="17" style="38" customWidth="1"/>
    <col min="255" max="255" width="37" style="38" customWidth="1"/>
    <col min="256" max="256" width="17.33203125" style="38" customWidth="1"/>
    <col min="257" max="506" width="9" style="38" customWidth="1"/>
    <col min="507" max="507" width="29.6640625" style="38" customWidth="1"/>
    <col min="508" max="508" width="12.77734375" style="38"/>
    <col min="509" max="509" width="29.77734375" style="38" customWidth="1"/>
    <col min="510" max="510" width="17" style="38" customWidth="1"/>
    <col min="511" max="511" width="37" style="38" customWidth="1"/>
    <col min="512" max="512" width="17.33203125" style="38" customWidth="1"/>
    <col min="513" max="762" width="9" style="38" customWidth="1"/>
    <col min="763" max="763" width="29.6640625" style="38" customWidth="1"/>
    <col min="764" max="764" width="12.77734375" style="38"/>
    <col min="765" max="765" width="29.77734375" style="38" customWidth="1"/>
    <col min="766" max="766" width="17" style="38" customWidth="1"/>
    <col min="767" max="767" width="37" style="38" customWidth="1"/>
    <col min="768" max="768" width="17.33203125" style="38" customWidth="1"/>
    <col min="769" max="1018" width="9" style="38" customWidth="1"/>
    <col min="1019" max="1019" width="29.6640625" style="38" customWidth="1"/>
    <col min="1020" max="1020" width="12.77734375" style="38"/>
    <col min="1021" max="1021" width="29.77734375" style="38" customWidth="1"/>
    <col min="1022" max="1022" width="17" style="38" customWidth="1"/>
    <col min="1023" max="1023" width="37" style="38" customWidth="1"/>
    <col min="1024" max="1024" width="17.33203125" style="38" customWidth="1"/>
    <col min="1025" max="1274" width="9" style="38" customWidth="1"/>
    <col min="1275" max="1275" width="29.6640625" style="38" customWidth="1"/>
    <col min="1276" max="1276" width="12.77734375" style="38"/>
    <col min="1277" max="1277" width="29.77734375" style="38" customWidth="1"/>
    <col min="1278" max="1278" width="17" style="38" customWidth="1"/>
    <col min="1279" max="1279" width="37" style="38" customWidth="1"/>
    <col min="1280" max="1280" width="17.33203125" style="38" customWidth="1"/>
    <col min="1281" max="1530" width="9" style="38" customWidth="1"/>
    <col min="1531" max="1531" width="29.6640625" style="38" customWidth="1"/>
    <col min="1532" max="1532" width="12.77734375" style="38"/>
    <col min="1533" max="1533" width="29.77734375" style="38" customWidth="1"/>
    <col min="1534" max="1534" width="17" style="38" customWidth="1"/>
    <col min="1535" max="1535" width="37" style="38" customWidth="1"/>
    <col min="1536" max="1536" width="17.33203125" style="38" customWidth="1"/>
    <col min="1537" max="1786" width="9" style="38" customWidth="1"/>
    <col min="1787" max="1787" width="29.6640625" style="38" customWidth="1"/>
    <col min="1788" max="1788" width="12.77734375" style="38"/>
    <col min="1789" max="1789" width="29.77734375" style="38" customWidth="1"/>
    <col min="1790" max="1790" width="17" style="38" customWidth="1"/>
    <col min="1791" max="1791" width="37" style="38" customWidth="1"/>
    <col min="1792" max="1792" width="17.33203125" style="38" customWidth="1"/>
    <col min="1793" max="2042" width="9" style="38" customWidth="1"/>
    <col min="2043" max="2043" width="29.6640625" style="38" customWidth="1"/>
    <col min="2044" max="2044" width="12.77734375" style="38"/>
    <col min="2045" max="2045" width="29.77734375" style="38" customWidth="1"/>
    <col min="2046" max="2046" width="17" style="38" customWidth="1"/>
    <col min="2047" max="2047" width="37" style="38" customWidth="1"/>
    <col min="2048" max="2048" width="17.33203125" style="38" customWidth="1"/>
    <col min="2049" max="2298" width="9" style="38" customWidth="1"/>
    <col min="2299" max="2299" width="29.6640625" style="38" customWidth="1"/>
    <col min="2300" max="2300" width="12.77734375" style="38"/>
    <col min="2301" max="2301" width="29.77734375" style="38" customWidth="1"/>
    <col min="2302" max="2302" width="17" style="38" customWidth="1"/>
    <col min="2303" max="2303" width="37" style="38" customWidth="1"/>
    <col min="2304" max="2304" width="17.33203125" style="38" customWidth="1"/>
    <col min="2305" max="2554" width="9" style="38" customWidth="1"/>
    <col min="2555" max="2555" width="29.6640625" style="38" customWidth="1"/>
    <col min="2556" max="2556" width="12.77734375" style="38"/>
    <col min="2557" max="2557" width="29.77734375" style="38" customWidth="1"/>
    <col min="2558" max="2558" width="17" style="38" customWidth="1"/>
    <col min="2559" max="2559" width="37" style="38" customWidth="1"/>
    <col min="2560" max="2560" width="17.33203125" style="38" customWidth="1"/>
    <col min="2561" max="2810" width="9" style="38" customWidth="1"/>
    <col min="2811" max="2811" width="29.6640625" style="38" customWidth="1"/>
    <col min="2812" max="2812" width="12.77734375" style="38"/>
    <col min="2813" max="2813" width="29.77734375" style="38" customWidth="1"/>
    <col min="2814" max="2814" width="17" style="38" customWidth="1"/>
    <col min="2815" max="2815" width="37" style="38" customWidth="1"/>
    <col min="2816" max="2816" width="17.33203125" style="38" customWidth="1"/>
    <col min="2817" max="3066" width="9" style="38" customWidth="1"/>
    <col min="3067" max="3067" width="29.6640625" style="38" customWidth="1"/>
    <col min="3068" max="3068" width="12.77734375" style="38"/>
    <col min="3069" max="3069" width="29.77734375" style="38" customWidth="1"/>
    <col min="3070" max="3070" width="17" style="38" customWidth="1"/>
    <col min="3071" max="3071" width="37" style="38" customWidth="1"/>
    <col min="3072" max="3072" width="17.33203125" style="38" customWidth="1"/>
    <col min="3073" max="3322" width="9" style="38" customWidth="1"/>
    <col min="3323" max="3323" width="29.6640625" style="38" customWidth="1"/>
    <col min="3324" max="3324" width="12.77734375" style="38"/>
    <col min="3325" max="3325" width="29.77734375" style="38" customWidth="1"/>
    <col min="3326" max="3326" width="17" style="38" customWidth="1"/>
    <col min="3327" max="3327" width="37" style="38" customWidth="1"/>
    <col min="3328" max="3328" width="17.33203125" style="38" customWidth="1"/>
    <col min="3329" max="3578" width="9" style="38" customWidth="1"/>
    <col min="3579" max="3579" width="29.6640625" style="38" customWidth="1"/>
    <col min="3580" max="3580" width="12.77734375" style="38"/>
    <col min="3581" max="3581" width="29.77734375" style="38" customWidth="1"/>
    <col min="3582" max="3582" width="17" style="38" customWidth="1"/>
    <col min="3583" max="3583" width="37" style="38" customWidth="1"/>
    <col min="3584" max="3584" width="17.33203125" style="38" customWidth="1"/>
    <col min="3585" max="3834" width="9" style="38" customWidth="1"/>
    <col min="3835" max="3835" width="29.6640625" style="38" customWidth="1"/>
    <col min="3836" max="3836" width="12.77734375" style="38"/>
    <col min="3837" max="3837" width="29.77734375" style="38" customWidth="1"/>
    <col min="3838" max="3838" width="17" style="38" customWidth="1"/>
    <col min="3839" max="3839" width="37" style="38" customWidth="1"/>
    <col min="3840" max="3840" width="17.33203125" style="38" customWidth="1"/>
    <col min="3841" max="4090" width="9" style="38" customWidth="1"/>
    <col min="4091" max="4091" width="29.6640625" style="38" customWidth="1"/>
    <col min="4092" max="4092" width="12.77734375" style="38"/>
    <col min="4093" max="4093" width="29.77734375" style="38" customWidth="1"/>
    <col min="4094" max="4094" width="17" style="38" customWidth="1"/>
    <col min="4095" max="4095" width="37" style="38" customWidth="1"/>
    <col min="4096" max="4096" width="17.33203125" style="38" customWidth="1"/>
    <col min="4097" max="4346" width="9" style="38" customWidth="1"/>
    <col min="4347" max="4347" width="29.6640625" style="38" customWidth="1"/>
    <col min="4348" max="4348" width="12.77734375" style="38"/>
    <col min="4349" max="4349" width="29.77734375" style="38" customWidth="1"/>
    <col min="4350" max="4350" width="17" style="38" customWidth="1"/>
    <col min="4351" max="4351" width="37" style="38" customWidth="1"/>
    <col min="4352" max="4352" width="17.33203125" style="38" customWidth="1"/>
    <col min="4353" max="4602" width="9" style="38" customWidth="1"/>
    <col min="4603" max="4603" width="29.6640625" style="38" customWidth="1"/>
    <col min="4604" max="4604" width="12.77734375" style="38"/>
    <col min="4605" max="4605" width="29.77734375" style="38" customWidth="1"/>
    <col min="4606" max="4606" width="17" style="38" customWidth="1"/>
    <col min="4607" max="4607" width="37" style="38" customWidth="1"/>
    <col min="4608" max="4608" width="17.33203125" style="38" customWidth="1"/>
    <col min="4609" max="4858" width="9" style="38" customWidth="1"/>
    <col min="4859" max="4859" width="29.6640625" style="38" customWidth="1"/>
    <col min="4860" max="4860" width="12.77734375" style="38"/>
    <col min="4861" max="4861" width="29.77734375" style="38" customWidth="1"/>
    <col min="4862" max="4862" width="17" style="38" customWidth="1"/>
    <col min="4863" max="4863" width="37" style="38" customWidth="1"/>
    <col min="4864" max="4864" width="17.33203125" style="38" customWidth="1"/>
    <col min="4865" max="5114" width="9" style="38" customWidth="1"/>
    <col min="5115" max="5115" width="29.6640625" style="38" customWidth="1"/>
    <col min="5116" max="5116" width="12.77734375" style="38"/>
    <col min="5117" max="5117" width="29.77734375" style="38" customWidth="1"/>
    <col min="5118" max="5118" width="17" style="38" customWidth="1"/>
    <col min="5119" max="5119" width="37" style="38" customWidth="1"/>
    <col min="5120" max="5120" width="17.33203125" style="38" customWidth="1"/>
    <col min="5121" max="5370" width="9" style="38" customWidth="1"/>
    <col min="5371" max="5371" width="29.6640625" style="38" customWidth="1"/>
    <col min="5372" max="5372" width="12.77734375" style="38"/>
    <col min="5373" max="5373" width="29.77734375" style="38" customWidth="1"/>
    <col min="5374" max="5374" width="17" style="38" customWidth="1"/>
    <col min="5375" max="5375" width="37" style="38" customWidth="1"/>
    <col min="5376" max="5376" width="17.33203125" style="38" customWidth="1"/>
    <col min="5377" max="5626" width="9" style="38" customWidth="1"/>
    <col min="5627" max="5627" width="29.6640625" style="38" customWidth="1"/>
    <col min="5628" max="5628" width="12.77734375" style="38"/>
    <col min="5629" max="5629" width="29.77734375" style="38" customWidth="1"/>
    <col min="5630" max="5630" width="17" style="38" customWidth="1"/>
    <col min="5631" max="5631" width="37" style="38" customWidth="1"/>
    <col min="5632" max="5632" width="17.33203125" style="38" customWidth="1"/>
    <col min="5633" max="5882" width="9" style="38" customWidth="1"/>
    <col min="5883" max="5883" width="29.6640625" style="38" customWidth="1"/>
    <col min="5884" max="5884" width="12.77734375" style="38"/>
    <col min="5885" max="5885" width="29.77734375" style="38" customWidth="1"/>
    <col min="5886" max="5886" width="17" style="38" customWidth="1"/>
    <col min="5887" max="5887" width="37" style="38" customWidth="1"/>
    <col min="5888" max="5888" width="17.33203125" style="38" customWidth="1"/>
    <col min="5889" max="6138" width="9" style="38" customWidth="1"/>
    <col min="6139" max="6139" width="29.6640625" style="38" customWidth="1"/>
    <col min="6140" max="6140" width="12.77734375" style="38"/>
    <col min="6141" max="6141" width="29.77734375" style="38" customWidth="1"/>
    <col min="6142" max="6142" width="17" style="38" customWidth="1"/>
    <col min="6143" max="6143" width="37" style="38" customWidth="1"/>
    <col min="6144" max="6144" width="17.33203125" style="38" customWidth="1"/>
    <col min="6145" max="6394" width="9" style="38" customWidth="1"/>
    <col min="6395" max="6395" width="29.6640625" style="38" customWidth="1"/>
    <col min="6396" max="6396" width="12.77734375" style="38"/>
    <col min="6397" max="6397" width="29.77734375" style="38" customWidth="1"/>
    <col min="6398" max="6398" width="17" style="38" customWidth="1"/>
    <col min="6399" max="6399" width="37" style="38" customWidth="1"/>
    <col min="6400" max="6400" width="17.33203125" style="38" customWidth="1"/>
    <col min="6401" max="6650" width="9" style="38" customWidth="1"/>
    <col min="6651" max="6651" width="29.6640625" style="38" customWidth="1"/>
    <col min="6652" max="6652" width="12.77734375" style="38"/>
    <col min="6653" max="6653" width="29.77734375" style="38" customWidth="1"/>
    <col min="6654" max="6654" width="17" style="38" customWidth="1"/>
    <col min="6655" max="6655" width="37" style="38" customWidth="1"/>
    <col min="6656" max="6656" width="17.33203125" style="38" customWidth="1"/>
    <col min="6657" max="6906" width="9" style="38" customWidth="1"/>
    <col min="6907" max="6907" width="29.6640625" style="38" customWidth="1"/>
    <col min="6908" max="6908" width="12.77734375" style="38"/>
    <col min="6909" max="6909" width="29.77734375" style="38" customWidth="1"/>
    <col min="6910" max="6910" width="17" style="38" customWidth="1"/>
    <col min="6911" max="6911" width="37" style="38" customWidth="1"/>
    <col min="6912" max="6912" width="17.33203125" style="38" customWidth="1"/>
    <col min="6913" max="7162" width="9" style="38" customWidth="1"/>
    <col min="7163" max="7163" width="29.6640625" style="38" customWidth="1"/>
    <col min="7164" max="7164" width="12.77734375" style="38"/>
    <col min="7165" max="7165" width="29.77734375" style="38" customWidth="1"/>
    <col min="7166" max="7166" width="17" style="38" customWidth="1"/>
    <col min="7167" max="7167" width="37" style="38" customWidth="1"/>
    <col min="7168" max="7168" width="17.33203125" style="38" customWidth="1"/>
    <col min="7169" max="7418" width="9" style="38" customWidth="1"/>
    <col min="7419" max="7419" width="29.6640625" style="38" customWidth="1"/>
    <col min="7420" max="7420" width="12.77734375" style="38"/>
    <col min="7421" max="7421" width="29.77734375" style="38" customWidth="1"/>
    <col min="7422" max="7422" width="17" style="38" customWidth="1"/>
    <col min="7423" max="7423" width="37" style="38" customWidth="1"/>
    <col min="7424" max="7424" width="17.33203125" style="38" customWidth="1"/>
    <col min="7425" max="7674" width="9" style="38" customWidth="1"/>
    <col min="7675" max="7675" width="29.6640625" style="38" customWidth="1"/>
    <col min="7676" max="7676" width="12.77734375" style="38"/>
    <col min="7677" max="7677" width="29.77734375" style="38" customWidth="1"/>
    <col min="7678" max="7678" width="17" style="38" customWidth="1"/>
    <col min="7679" max="7679" width="37" style="38" customWidth="1"/>
    <col min="7680" max="7680" width="17.33203125" style="38" customWidth="1"/>
    <col min="7681" max="7930" width="9" style="38" customWidth="1"/>
    <col min="7931" max="7931" width="29.6640625" style="38" customWidth="1"/>
    <col min="7932" max="7932" width="12.77734375" style="38"/>
    <col min="7933" max="7933" width="29.77734375" style="38" customWidth="1"/>
    <col min="7934" max="7934" width="17" style="38" customWidth="1"/>
    <col min="7935" max="7935" width="37" style="38" customWidth="1"/>
    <col min="7936" max="7936" width="17.33203125" style="38" customWidth="1"/>
    <col min="7937" max="8186" width="9" style="38" customWidth="1"/>
    <col min="8187" max="8187" width="29.6640625" style="38" customWidth="1"/>
    <col min="8188" max="8188" width="12.77734375" style="38"/>
    <col min="8189" max="8189" width="29.77734375" style="38" customWidth="1"/>
    <col min="8190" max="8190" width="17" style="38" customWidth="1"/>
    <col min="8191" max="8191" width="37" style="38" customWidth="1"/>
    <col min="8192" max="8192" width="17.33203125" style="38" customWidth="1"/>
    <col min="8193" max="8442" width="9" style="38" customWidth="1"/>
    <col min="8443" max="8443" width="29.6640625" style="38" customWidth="1"/>
    <col min="8444" max="8444" width="12.77734375" style="38"/>
    <col min="8445" max="8445" width="29.77734375" style="38" customWidth="1"/>
    <col min="8446" max="8446" width="17" style="38" customWidth="1"/>
    <col min="8447" max="8447" width="37" style="38" customWidth="1"/>
    <col min="8448" max="8448" width="17.33203125" style="38" customWidth="1"/>
    <col min="8449" max="8698" width="9" style="38" customWidth="1"/>
    <col min="8699" max="8699" width="29.6640625" style="38" customWidth="1"/>
    <col min="8700" max="8700" width="12.77734375" style="38"/>
    <col min="8701" max="8701" width="29.77734375" style="38" customWidth="1"/>
    <col min="8702" max="8702" width="17" style="38" customWidth="1"/>
    <col min="8703" max="8703" width="37" style="38" customWidth="1"/>
    <col min="8704" max="8704" width="17.33203125" style="38" customWidth="1"/>
    <col min="8705" max="8954" width="9" style="38" customWidth="1"/>
    <col min="8955" max="8955" width="29.6640625" style="38" customWidth="1"/>
    <col min="8956" max="8956" width="12.77734375" style="38"/>
    <col min="8957" max="8957" width="29.77734375" style="38" customWidth="1"/>
    <col min="8958" max="8958" width="17" style="38" customWidth="1"/>
    <col min="8959" max="8959" width="37" style="38" customWidth="1"/>
    <col min="8960" max="8960" width="17.33203125" style="38" customWidth="1"/>
    <col min="8961" max="9210" width="9" style="38" customWidth="1"/>
    <col min="9211" max="9211" width="29.6640625" style="38" customWidth="1"/>
    <col min="9212" max="9212" width="12.77734375" style="38"/>
    <col min="9213" max="9213" width="29.77734375" style="38" customWidth="1"/>
    <col min="9214" max="9214" width="17" style="38" customWidth="1"/>
    <col min="9215" max="9215" width="37" style="38" customWidth="1"/>
    <col min="9216" max="9216" width="17.33203125" style="38" customWidth="1"/>
    <col min="9217" max="9466" width="9" style="38" customWidth="1"/>
    <col min="9467" max="9467" width="29.6640625" style="38" customWidth="1"/>
    <col min="9468" max="9468" width="12.77734375" style="38"/>
    <col min="9469" max="9469" width="29.77734375" style="38" customWidth="1"/>
    <col min="9470" max="9470" width="17" style="38" customWidth="1"/>
    <col min="9471" max="9471" width="37" style="38" customWidth="1"/>
    <col min="9472" max="9472" width="17.33203125" style="38" customWidth="1"/>
    <col min="9473" max="9722" width="9" style="38" customWidth="1"/>
    <col min="9723" max="9723" width="29.6640625" style="38" customWidth="1"/>
    <col min="9724" max="9724" width="12.77734375" style="38"/>
    <col min="9725" max="9725" width="29.77734375" style="38" customWidth="1"/>
    <col min="9726" max="9726" width="17" style="38" customWidth="1"/>
    <col min="9727" max="9727" width="37" style="38" customWidth="1"/>
    <col min="9728" max="9728" width="17.33203125" style="38" customWidth="1"/>
    <col min="9729" max="9978" width="9" style="38" customWidth="1"/>
    <col min="9979" max="9979" width="29.6640625" style="38" customWidth="1"/>
    <col min="9980" max="9980" width="12.77734375" style="38"/>
    <col min="9981" max="9981" width="29.77734375" style="38" customWidth="1"/>
    <col min="9982" max="9982" width="17" style="38" customWidth="1"/>
    <col min="9983" max="9983" width="37" style="38" customWidth="1"/>
    <col min="9984" max="9984" width="17.33203125" style="38" customWidth="1"/>
    <col min="9985" max="10234" width="9" style="38" customWidth="1"/>
    <col min="10235" max="10235" width="29.6640625" style="38" customWidth="1"/>
    <col min="10236" max="10236" width="12.77734375" style="38"/>
    <col min="10237" max="10237" width="29.77734375" style="38" customWidth="1"/>
    <col min="10238" max="10238" width="17" style="38" customWidth="1"/>
    <col min="10239" max="10239" width="37" style="38" customWidth="1"/>
    <col min="10240" max="10240" width="17.33203125" style="38" customWidth="1"/>
    <col min="10241" max="10490" width="9" style="38" customWidth="1"/>
    <col min="10491" max="10491" width="29.6640625" style="38" customWidth="1"/>
    <col min="10492" max="10492" width="12.77734375" style="38"/>
    <col min="10493" max="10493" width="29.77734375" style="38" customWidth="1"/>
    <col min="10494" max="10494" width="17" style="38" customWidth="1"/>
    <col min="10495" max="10495" width="37" style="38" customWidth="1"/>
    <col min="10496" max="10496" width="17.33203125" style="38" customWidth="1"/>
    <col min="10497" max="10746" width="9" style="38" customWidth="1"/>
    <col min="10747" max="10747" width="29.6640625" style="38" customWidth="1"/>
    <col min="10748" max="10748" width="12.77734375" style="38"/>
    <col min="10749" max="10749" width="29.77734375" style="38" customWidth="1"/>
    <col min="10750" max="10750" width="17" style="38" customWidth="1"/>
    <col min="10751" max="10751" width="37" style="38" customWidth="1"/>
    <col min="10752" max="10752" width="17.33203125" style="38" customWidth="1"/>
    <col min="10753" max="11002" width="9" style="38" customWidth="1"/>
    <col min="11003" max="11003" width="29.6640625" style="38" customWidth="1"/>
    <col min="11004" max="11004" width="12.77734375" style="38"/>
    <col min="11005" max="11005" width="29.77734375" style="38" customWidth="1"/>
    <col min="11006" max="11006" width="17" style="38" customWidth="1"/>
    <col min="11007" max="11007" width="37" style="38" customWidth="1"/>
    <col min="11008" max="11008" width="17.33203125" style="38" customWidth="1"/>
    <col min="11009" max="11258" width="9" style="38" customWidth="1"/>
    <col min="11259" max="11259" width="29.6640625" style="38" customWidth="1"/>
    <col min="11260" max="11260" width="12.77734375" style="38"/>
    <col min="11261" max="11261" width="29.77734375" style="38" customWidth="1"/>
    <col min="11262" max="11262" width="17" style="38" customWidth="1"/>
    <col min="11263" max="11263" width="37" style="38" customWidth="1"/>
    <col min="11264" max="11264" width="17.33203125" style="38" customWidth="1"/>
    <col min="11265" max="11514" width="9" style="38" customWidth="1"/>
    <col min="11515" max="11515" width="29.6640625" style="38" customWidth="1"/>
    <col min="11516" max="11516" width="12.77734375" style="38"/>
    <col min="11517" max="11517" width="29.77734375" style="38" customWidth="1"/>
    <col min="11518" max="11518" width="17" style="38" customWidth="1"/>
    <col min="11519" max="11519" width="37" style="38" customWidth="1"/>
    <col min="11520" max="11520" width="17.33203125" style="38" customWidth="1"/>
    <col min="11521" max="11770" width="9" style="38" customWidth="1"/>
    <col min="11771" max="11771" width="29.6640625" style="38" customWidth="1"/>
    <col min="11772" max="11772" width="12.77734375" style="38"/>
    <col min="11773" max="11773" width="29.77734375" style="38" customWidth="1"/>
    <col min="11774" max="11774" width="17" style="38" customWidth="1"/>
    <col min="11775" max="11775" width="37" style="38" customWidth="1"/>
    <col min="11776" max="11776" width="17.33203125" style="38" customWidth="1"/>
    <col min="11777" max="12026" width="9" style="38" customWidth="1"/>
    <col min="12027" max="12027" width="29.6640625" style="38" customWidth="1"/>
    <col min="12028" max="12028" width="12.77734375" style="38"/>
    <col min="12029" max="12029" width="29.77734375" style="38" customWidth="1"/>
    <col min="12030" max="12030" width="17" style="38" customWidth="1"/>
    <col min="12031" max="12031" width="37" style="38" customWidth="1"/>
    <col min="12032" max="12032" width="17.33203125" style="38" customWidth="1"/>
    <col min="12033" max="12282" width="9" style="38" customWidth="1"/>
    <col min="12283" max="12283" width="29.6640625" style="38" customWidth="1"/>
    <col min="12284" max="12284" width="12.77734375" style="38"/>
    <col min="12285" max="12285" width="29.77734375" style="38" customWidth="1"/>
    <col min="12286" max="12286" width="17" style="38" customWidth="1"/>
    <col min="12287" max="12287" width="37" style="38" customWidth="1"/>
    <col min="12288" max="12288" width="17.33203125" style="38" customWidth="1"/>
    <col min="12289" max="12538" width="9" style="38" customWidth="1"/>
    <col min="12539" max="12539" width="29.6640625" style="38" customWidth="1"/>
    <col min="12540" max="12540" width="12.77734375" style="38"/>
    <col min="12541" max="12541" width="29.77734375" style="38" customWidth="1"/>
    <col min="12542" max="12542" width="17" style="38" customWidth="1"/>
    <col min="12543" max="12543" width="37" style="38" customWidth="1"/>
    <col min="12544" max="12544" width="17.33203125" style="38" customWidth="1"/>
    <col min="12545" max="12794" width="9" style="38" customWidth="1"/>
    <col min="12795" max="12795" width="29.6640625" style="38" customWidth="1"/>
    <col min="12796" max="12796" width="12.77734375" style="38"/>
    <col min="12797" max="12797" width="29.77734375" style="38" customWidth="1"/>
    <col min="12798" max="12798" width="17" style="38" customWidth="1"/>
    <col min="12799" max="12799" width="37" style="38" customWidth="1"/>
    <col min="12800" max="12800" width="17.33203125" style="38" customWidth="1"/>
    <col min="12801" max="13050" width="9" style="38" customWidth="1"/>
    <col min="13051" max="13051" width="29.6640625" style="38" customWidth="1"/>
    <col min="13052" max="13052" width="12.77734375" style="38"/>
    <col min="13053" max="13053" width="29.77734375" style="38" customWidth="1"/>
    <col min="13054" max="13054" width="17" style="38" customWidth="1"/>
    <col min="13055" max="13055" width="37" style="38" customWidth="1"/>
    <col min="13056" max="13056" width="17.33203125" style="38" customWidth="1"/>
    <col min="13057" max="13306" width="9" style="38" customWidth="1"/>
    <col min="13307" max="13307" width="29.6640625" style="38" customWidth="1"/>
    <col min="13308" max="13308" width="12.77734375" style="38"/>
    <col min="13309" max="13309" width="29.77734375" style="38" customWidth="1"/>
    <col min="13310" max="13310" width="17" style="38" customWidth="1"/>
    <col min="13311" max="13311" width="37" style="38" customWidth="1"/>
    <col min="13312" max="13312" width="17.33203125" style="38" customWidth="1"/>
    <col min="13313" max="13562" width="9" style="38" customWidth="1"/>
    <col min="13563" max="13563" width="29.6640625" style="38" customWidth="1"/>
    <col min="13564" max="13564" width="12.77734375" style="38"/>
    <col min="13565" max="13565" width="29.77734375" style="38" customWidth="1"/>
    <col min="13566" max="13566" width="17" style="38" customWidth="1"/>
    <col min="13567" max="13567" width="37" style="38" customWidth="1"/>
    <col min="13568" max="13568" width="17.33203125" style="38" customWidth="1"/>
    <col min="13569" max="13818" width="9" style="38" customWidth="1"/>
    <col min="13819" max="13819" width="29.6640625" style="38" customWidth="1"/>
    <col min="13820" max="13820" width="12.77734375" style="38"/>
    <col min="13821" max="13821" width="29.77734375" style="38" customWidth="1"/>
    <col min="13822" max="13822" width="17" style="38" customWidth="1"/>
    <col min="13823" max="13823" width="37" style="38" customWidth="1"/>
    <col min="13824" max="13824" width="17.33203125" style="38" customWidth="1"/>
    <col min="13825" max="14074" width="9" style="38" customWidth="1"/>
    <col min="14075" max="14075" width="29.6640625" style="38" customWidth="1"/>
    <col min="14076" max="14076" width="12.77734375" style="38"/>
    <col min="14077" max="14077" width="29.77734375" style="38" customWidth="1"/>
    <col min="14078" max="14078" width="17" style="38" customWidth="1"/>
    <col min="14079" max="14079" width="37" style="38" customWidth="1"/>
    <col min="14080" max="14080" width="17.33203125" style="38" customWidth="1"/>
    <col min="14081" max="14330" width="9" style="38" customWidth="1"/>
    <col min="14331" max="14331" width="29.6640625" style="38" customWidth="1"/>
    <col min="14332" max="14332" width="12.77734375" style="38"/>
    <col min="14333" max="14333" width="29.77734375" style="38" customWidth="1"/>
    <col min="14334" max="14334" width="17" style="38" customWidth="1"/>
    <col min="14335" max="14335" width="37" style="38" customWidth="1"/>
    <col min="14336" max="14336" width="17.33203125" style="38" customWidth="1"/>
    <col min="14337" max="14586" width="9" style="38" customWidth="1"/>
    <col min="14587" max="14587" width="29.6640625" style="38" customWidth="1"/>
    <col min="14588" max="14588" width="12.77734375" style="38"/>
    <col min="14589" max="14589" width="29.77734375" style="38" customWidth="1"/>
    <col min="14590" max="14590" width="17" style="38" customWidth="1"/>
    <col min="14591" max="14591" width="37" style="38" customWidth="1"/>
    <col min="14592" max="14592" width="17.33203125" style="38" customWidth="1"/>
    <col min="14593" max="14842" width="9" style="38" customWidth="1"/>
    <col min="14843" max="14843" width="29.6640625" style="38" customWidth="1"/>
    <col min="14844" max="14844" width="12.77734375" style="38"/>
    <col min="14845" max="14845" width="29.77734375" style="38" customWidth="1"/>
    <col min="14846" max="14846" width="17" style="38" customWidth="1"/>
    <col min="14847" max="14847" width="37" style="38" customWidth="1"/>
    <col min="14848" max="14848" width="17.33203125" style="38" customWidth="1"/>
    <col min="14849" max="15098" width="9" style="38" customWidth="1"/>
    <col min="15099" max="15099" width="29.6640625" style="38" customWidth="1"/>
    <col min="15100" max="15100" width="12.77734375" style="38"/>
    <col min="15101" max="15101" width="29.77734375" style="38" customWidth="1"/>
    <col min="15102" max="15102" width="17" style="38" customWidth="1"/>
    <col min="15103" max="15103" width="37" style="38" customWidth="1"/>
    <col min="15104" max="15104" width="17.33203125" style="38" customWidth="1"/>
    <col min="15105" max="15354" width="9" style="38" customWidth="1"/>
    <col min="15355" max="15355" width="29.6640625" style="38" customWidth="1"/>
    <col min="15356" max="15356" width="12.77734375" style="38"/>
    <col min="15357" max="15357" width="29.77734375" style="38" customWidth="1"/>
    <col min="15358" max="15358" width="17" style="38" customWidth="1"/>
    <col min="15359" max="15359" width="37" style="38" customWidth="1"/>
    <col min="15360" max="15360" width="17.33203125" style="38" customWidth="1"/>
    <col min="15361" max="15610" width="9" style="38" customWidth="1"/>
    <col min="15611" max="15611" width="29.6640625" style="38" customWidth="1"/>
    <col min="15612" max="15612" width="12.77734375" style="38"/>
    <col min="15613" max="15613" width="29.77734375" style="38" customWidth="1"/>
    <col min="15614" max="15614" width="17" style="38" customWidth="1"/>
    <col min="15615" max="15615" width="37" style="38" customWidth="1"/>
    <col min="15616" max="15616" width="17.33203125" style="38" customWidth="1"/>
    <col min="15617" max="15866" width="9" style="38" customWidth="1"/>
    <col min="15867" max="15867" width="29.6640625" style="38" customWidth="1"/>
    <col min="15868" max="15868" width="12.77734375" style="38"/>
    <col min="15869" max="15869" width="29.77734375" style="38" customWidth="1"/>
    <col min="15870" max="15870" width="17" style="38" customWidth="1"/>
    <col min="15871" max="15871" width="37" style="38" customWidth="1"/>
    <col min="15872" max="15872" width="17.33203125" style="38" customWidth="1"/>
    <col min="15873" max="16122" width="9" style="38" customWidth="1"/>
    <col min="16123" max="16123" width="29.6640625" style="38" customWidth="1"/>
    <col min="16124" max="16124" width="12.77734375" style="38"/>
    <col min="16125" max="16125" width="29.77734375" style="38" customWidth="1"/>
    <col min="16126" max="16126" width="17" style="38" customWidth="1"/>
    <col min="16127" max="16127" width="37" style="38" customWidth="1"/>
    <col min="16128" max="16128" width="17.33203125" style="38" customWidth="1"/>
    <col min="16129" max="16378" width="9" style="38" customWidth="1"/>
    <col min="16379" max="16379" width="29.6640625" style="38" customWidth="1"/>
    <col min="16380" max="16384" width="12.77734375" style="38"/>
  </cols>
  <sheetData>
    <row r="1" spans="1:6" ht="18.600000000000001">
      <c r="A1" s="472" t="s">
        <v>330</v>
      </c>
      <c r="B1" s="472"/>
      <c r="C1" s="169"/>
      <c r="D1" s="169"/>
    </row>
    <row r="2" spans="1:6" ht="30" customHeight="1">
      <c r="A2" s="473" t="s">
        <v>420</v>
      </c>
      <c r="B2" s="473"/>
      <c r="C2" s="473"/>
      <c r="D2" s="473"/>
    </row>
    <row r="3" spans="1:6" s="39" customFormat="1" ht="21.9" customHeight="1">
      <c r="A3" s="212"/>
      <c r="B3" s="451"/>
      <c r="C3" s="213"/>
      <c r="D3" s="459" t="s">
        <v>33</v>
      </c>
    </row>
    <row r="4" spans="1:6" s="39" customFormat="1" ht="24" customHeight="1">
      <c r="A4" s="149" t="s">
        <v>42</v>
      </c>
      <c r="B4" s="452" t="s">
        <v>87</v>
      </c>
      <c r="C4" s="149" t="s">
        <v>38</v>
      </c>
      <c r="D4" s="452" t="s">
        <v>30</v>
      </c>
    </row>
    <row r="5" spans="1:6" s="39" customFormat="1" ht="24" customHeight="1">
      <c r="A5" s="149" t="s">
        <v>39</v>
      </c>
      <c r="B5" s="453">
        <f>B6+B18</f>
        <v>1177</v>
      </c>
      <c r="C5" s="149" t="s">
        <v>201</v>
      </c>
      <c r="D5" s="397">
        <f>B5</f>
        <v>1177</v>
      </c>
    </row>
    <row r="6" spans="1:6" s="39" customFormat="1" ht="24" customHeight="1">
      <c r="A6" s="151" t="s">
        <v>40</v>
      </c>
      <c r="B6" s="397">
        <f>B7+B8</f>
        <v>550</v>
      </c>
      <c r="C6" s="152" t="s">
        <v>202</v>
      </c>
      <c r="D6" s="397">
        <f>SUM(D7,D10,D13,D16)</f>
        <v>627</v>
      </c>
    </row>
    <row r="7" spans="1:6" s="39" customFormat="1" ht="20.100000000000001" customHeight="1">
      <c r="A7" s="143" t="s">
        <v>84</v>
      </c>
      <c r="B7" s="397">
        <v>550</v>
      </c>
      <c r="C7" s="143" t="s">
        <v>63</v>
      </c>
      <c r="D7" s="397">
        <f>SUM(D8:D9)</f>
        <v>627</v>
      </c>
      <c r="E7" s="49"/>
    </row>
    <row r="8" spans="1:6" s="39" customFormat="1" ht="20.100000000000001" customHeight="1">
      <c r="A8" s="143" t="s">
        <v>85</v>
      </c>
      <c r="B8" s="397"/>
      <c r="C8" s="158" t="s">
        <v>203</v>
      </c>
      <c r="D8" s="385">
        <v>627</v>
      </c>
      <c r="E8" s="49"/>
    </row>
    <row r="9" spans="1:6" s="39" customFormat="1" ht="20.100000000000001" customHeight="1">
      <c r="A9" s="143"/>
      <c r="B9" s="397"/>
      <c r="C9" s="158" t="s">
        <v>204</v>
      </c>
      <c r="D9" s="385"/>
    </row>
    <row r="10" spans="1:6" s="39" customFormat="1" ht="20.100000000000001" customHeight="1">
      <c r="A10" s="143"/>
      <c r="B10" s="397"/>
      <c r="C10" s="143" t="s">
        <v>205</v>
      </c>
      <c r="D10" s="397">
        <f>SUM(D11:D12)</f>
        <v>0</v>
      </c>
    </row>
    <row r="11" spans="1:6" s="39" customFormat="1" ht="20.100000000000001" customHeight="1">
      <c r="A11" s="215"/>
      <c r="B11" s="454"/>
      <c r="C11" s="158" t="s">
        <v>206</v>
      </c>
      <c r="D11" s="385"/>
      <c r="E11" s="49"/>
      <c r="F11" s="45"/>
    </row>
    <row r="12" spans="1:6" s="39" customFormat="1" ht="20.100000000000001" customHeight="1">
      <c r="A12" s="216"/>
      <c r="B12" s="454"/>
      <c r="C12" s="158" t="s">
        <v>207</v>
      </c>
      <c r="D12" s="385"/>
      <c r="F12" s="45"/>
    </row>
    <row r="13" spans="1:6" s="39" customFormat="1" ht="20.100000000000001" customHeight="1">
      <c r="A13" s="217"/>
      <c r="B13" s="455"/>
      <c r="C13" s="143" t="s">
        <v>208</v>
      </c>
      <c r="D13" s="397">
        <f>SUM(D14:D15)</f>
        <v>0</v>
      </c>
      <c r="F13" s="45"/>
    </row>
    <row r="14" spans="1:6" s="39" customFormat="1" ht="20.100000000000001" customHeight="1">
      <c r="A14" s="218"/>
      <c r="B14" s="456"/>
      <c r="C14" s="158" t="s">
        <v>209</v>
      </c>
      <c r="D14" s="385"/>
      <c r="F14" s="45"/>
    </row>
    <row r="15" spans="1:6" s="39" customFormat="1" ht="20.100000000000001" customHeight="1">
      <c r="A15" s="219"/>
      <c r="B15" s="457"/>
      <c r="C15" s="158" t="s">
        <v>210</v>
      </c>
      <c r="D15" s="385"/>
    </row>
    <row r="16" spans="1:6" s="39" customFormat="1" ht="20.100000000000001" customHeight="1">
      <c r="A16" s="220"/>
      <c r="B16" s="454"/>
      <c r="C16" s="143" t="s">
        <v>211</v>
      </c>
      <c r="D16" s="397">
        <f>D17</f>
        <v>0</v>
      </c>
    </row>
    <row r="17" spans="1:5" s="39" customFormat="1" ht="20.100000000000001" customHeight="1">
      <c r="A17" s="220"/>
      <c r="B17" s="454"/>
      <c r="C17" s="158" t="s">
        <v>86</v>
      </c>
      <c r="D17" s="385"/>
    </row>
    <row r="18" spans="1:5" s="39" customFormat="1" ht="20.100000000000001" customHeight="1">
      <c r="A18" s="207" t="s">
        <v>31</v>
      </c>
      <c r="B18" s="443">
        <f>B20</f>
        <v>627</v>
      </c>
      <c r="C18" s="207" t="s">
        <v>212</v>
      </c>
      <c r="D18" s="397">
        <f>D20</f>
        <v>0</v>
      </c>
      <c r="E18" s="46"/>
    </row>
    <row r="19" spans="1:5" s="39" customFormat="1" ht="20.100000000000001" customHeight="1">
      <c r="A19" s="24" t="s">
        <v>1723</v>
      </c>
      <c r="B19" s="385"/>
      <c r="C19" s="143" t="s">
        <v>213</v>
      </c>
      <c r="D19" s="385">
        <v>550</v>
      </c>
      <c r="E19" s="46"/>
    </row>
    <row r="20" spans="1:5" s="39" customFormat="1" ht="20.100000000000001" customHeight="1">
      <c r="A20" s="143" t="s">
        <v>1662</v>
      </c>
      <c r="B20" s="385">
        <v>627</v>
      </c>
      <c r="C20" s="143"/>
      <c r="D20" s="385"/>
    </row>
    <row r="21" spans="1:5" ht="35.1" customHeight="1">
      <c r="A21" s="506" t="s">
        <v>219</v>
      </c>
      <c r="B21" s="506"/>
      <c r="C21" s="506"/>
      <c r="D21" s="506"/>
    </row>
    <row r="22" spans="1:5" ht="22.2" customHeight="1"/>
    <row r="23" spans="1:5" ht="22.2" customHeight="1"/>
  </sheetData>
  <mergeCells count="3">
    <mergeCell ref="A2:D2"/>
    <mergeCell ref="A21:D21"/>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7030A0"/>
  </sheetPr>
  <dimension ref="A1:D34"/>
  <sheetViews>
    <sheetView showZeros="0" workbookViewId="0">
      <selection activeCell="F25" sqref="F25"/>
    </sheetView>
  </sheetViews>
  <sheetFormatPr defaultRowHeight="15.6"/>
  <cols>
    <col min="1" max="1" width="35.44140625" style="17" customWidth="1"/>
    <col min="2" max="2" width="13.44140625" style="14" customWidth="1"/>
    <col min="3" max="3" width="37.77734375" style="14" customWidth="1"/>
    <col min="4" max="4" width="13.44140625" style="14" customWidth="1"/>
    <col min="5" max="6" width="9" style="14"/>
    <col min="7" max="7" width="31.6640625" style="14" bestFit="1" customWidth="1"/>
    <col min="8" max="8" width="9" style="14"/>
    <col min="9" max="9" width="31.6640625" style="14" bestFit="1" customWidth="1"/>
    <col min="10" max="256" width="9" style="14"/>
    <col min="257" max="257" width="42.44140625" style="14" customWidth="1"/>
    <col min="258" max="258" width="16.21875" style="14" customWidth="1"/>
    <col min="259" max="259" width="40" style="14" customWidth="1"/>
    <col min="260" max="260" width="17.88671875" style="14" customWidth="1"/>
    <col min="261" max="262" width="9" style="14"/>
    <col min="263" max="263" width="31.6640625" style="14" bestFit="1" customWidth="1"/>
    <col min="264" max="264" width="9" style="14"/>
    <col min="265" max="265" width="31.6640625" style="14" bestFit="1" customWidth="1"/>
    <col min="266" max="512" width="9" style="14"/>
    <col min="513" max="513" width="42.44140625" style="14" customWidth="1"/>
    <col min="514" max="514" width="16.21875" style="14" customWidth="1"/>
    <col min="515" max="515" width="40" style="14" customWidth="1"/>
    <col min="516" max="516" width="17.88671875" style="14" customWidth="1"/>
    <col min="517" max="518" width="9" style="14"/>
    <col min="519" max="519" width="31.6640625" style="14" bestFit="1" customWidth="1"/>
    <col min="520" max="520" width="9" style="14"/>
    <col min="521" max="521" width="31.6640625" style="14" bestFit="1" customWidth="1"/>
    <col min="522" max="768" width="9" style="14"/>
    <col min="769" max="769" width="42.44140625" style="14" customWidth="1"/>
    <col min="770" max="770" width="16.21875" style="14" customWidth="1"/>
    <col min="771" max="771" width="40" style="14" customWidth="1"/>
    <col min="772" max="772" width="17.88671875" style="14" customWidth="1"/>
    <col min="773" max="774" width="9" style="14"/>
    <col min="775" max="775" width="31.6640625" style="14" bestFit="1" customWidth="1"/>
    <col min="776" max="776" width="9" style="14"/>
    <col min="777" max="777" width="31.6640625" style="14" bestFit="1" customWidth="1"/>
    <col min="778" max="1024" width="9" style="14"/>
    <col min="1025" max="1025" width="42.44140625" style="14" customWidth="1"/>
    <col min="1026" max="1026" width="16.21875" style="14" customWidth="1"/>
    <col min="1027" max="1027" width="40" style="14" customWidth="1"/>
    <col min="1028" max="1028" width="17.88671875" style="14" customWidth="1"/>
    <col min="1029" max="1030" width="9" style="14"/>
    <col min="1031" max="1031" width="31.6640625" style="14" bestFit="1" customWidth="1"/>
    <col min="1032" max="1032" width="9" style="14"/>
    <col min="1033" max="1033" width="31.6640625" style="14" bestFit="1" customWidth="1"/>
    <col min="1034" max="1280" width="9" style="14"/>
    <col min="1281" max="1281" width="42.44140625" style="14" customWidth="1"/>
    <col min="1282" max="1282" width="16.21875" style="14" customWidth="1"/>
    <col min="1283" max="1283" width="40" style="14" customWidth="1"/>
    <col min="1284" max="1284" width="17.88671875" style="14" customWidth="1"/>
    <col min="1285" max="1286" width="9" style="14"/>
    <col min="1287" max="1287" width="31.6640625" style="14" bestFit="1" customWidth="1"/>
    <col min="1288" max="1288" width="9" style="14"/>
    <col min="1289" max="1289" width="31.6640625" style="14" bestFit="1" customWidth="1"/>
    <col min="1290" max="1536" width="9" style="14"/>
    <col min="1537" max="1537" width="42.44140625" style="14" customWidth="1"/>
    <col min="1538" max="1538" width="16.21875" style="14" customWidth="1"/>
    <col min="1539" max="1539" width="40" style="14" customWidth="1"/>
    <col min="1540" max="1540" width="17.88671875" style="14" customWidth="1"/>
    <col min="1541" max="1542" width="9" style="14"/>
    <col min="1543" max="1543" width="31.6640625" style="14" bestFit="1" customWidth="1"/>
    <col min="1544" max="1544" width="9" style="14"/>
    <col min="1545" max="1545" width="31.6640625" style="14" bestFit="1" customWidth="1"/>
    <col min="1546" max="1792" width="9" style="14"/>
    <col min="1793" max="1793" width="42.44140625" style="14" customWidth="1"/>
    <col min="1794" max="1794" width="16.21875" style="14" customWidth="1"/>
    <col min="1795" max="1795" width="40" style="14" customWidth="1"/>
    <col min="1796" max="1796" width="17.88671875" style="14" customWidth="1"/>
    <col min="1797" max="1798" width="9" style="14"/>
    <col min="1799" max="1799" width="31.6640625" style="14" bestFit="1" customWidth="1"/>
    <col min="1800" max="1800" width="9" style="14"/>
    <col min="1801" max="1801" width="31.6640625" style="14" bestFit="1" customWidth="1"/>
    <col min="1802" max="2048" width="9" style="14"/>
    <col min="2049" max="2049" width="42.44140625" style="14" customWidth="1"/>
    <col min="2050" max="2050" width="16.21875" style="14" customWidth="1"/>
    <col min="2051" max="2051" width="40" style="14" customWidth="1"/>
    <col min="2052" max="2052" width="17.88671875" style="14" customWidth="1"/>
    <col min="2053" max="2054" width="9" style="14"/>
    <col min="2055" max="2055" width="31.6640625" style="14" bestFit="1" customWidth="1"/>
    <col min="2056" max="2056" width="9" style="14"/>
    <col min="2057" max="2057" width="31.6640625" style="14" bestFit="1" customWidth="1"/>
    <col min="2058" max="2304" width="9" style="14"/>
    <col min="2305" max="2305" width="42.44140625" style="14" customWidth="1"/>
    <col min="2306" max="2306" width="16.21875" style="14" customWidth="1"/>
    <col min="2307" max="2307" width="40" style="14" customWidth="1"/>
    <col min="2308" max="2308" width="17.88671875" style="14" customWidth="1"/>
    <col min="2309" max="2310" width="9" style="14"/>
    <col min="2311" max="2311" width="31.6640625" style="14" bestFit="1" customWidth="1"/>
    <col min="2312" max="2312" width="9" style="14"/>
    <col min="2313" max="2313" width="31.6640625" style="14" bestFit="1" customWidth="1"/>
    <col min="2314" max="2560" width="9" style="14"/>
    <col min="2561" max="2561" width="42.44140625" style="14" customWidth="1"/>
    <col min="2562" max="2562" width="16.21875" style="14" customWidth="1"/>
    <col min="2563" max="2563" width="40" style="14" customWidth="1"/>
    <col min="2564" max="2564" width="17.88671875" style="14" customWidth="1"/>
    <col min="2565" max="2566" width="9" style="14"/>
    <col min="2567" max="2567" width="31.6640625" style="14" bestFit="1" customWidth="1"/>
    <col min="2568" max="2568" width="9" style="14"/>
    <col min="2569" max="2569" width="31.6640625" style="14" bestFit="1" customWidth="1"/>
    <col min="2570" max="2816" width="9" style="14"/>
    <col min="2817" max="2817" width="42.44140625" style="14" customWidth="1"/>
    <col min="2818" max="2818" width="16.21875" style="14" customWidth="1"/>
    <col min="2819" max="2819" width="40" style="14" customWidth="1"/>
    <col min="2820" max="2820" width="17.88671875" style="14" customWidth="1"/>
    <col min="2821" max="2822" width="9" style="14"/>
    <col min="2823" max="2823" width="31.6640625" style="14" bestFit="1" customWidth="1"/>
    <col min="2824" max="2824" width="9" style="14"/>
    <col min="2825" max="2825" width="31.6640625" style="14" bestFit="1" customWidth="1"/>
    <col min="2826" max="3072" width="9" style="14"/>
    <col min="3073" max="3073" width="42.44140625" style="14" customWidth="1"/>
    <col min="3074" max="3074" width="16.21875" style="14" customWidth="1"/>
    <col min="3075" max="3075" width="40" style="14" customWidth="1"/>
    <col min="3076" max="3076" width="17.88671875" style="14" customWidth="1"/>
    <col min="3077" max="3078" width="9" style="14"/>
    <col min="3079" max="3079" width="31.6640625" style="14" bestFit="1" customWidth="1"/>
    <col min="3080" max="3080" width="9" style="14"/>
    <col min="3081" max="3081" width="31.6640625" style="14" bestFit="1" customWidth="1"/>
    <col min="3082" max="3328" width="9" style="14"/>
    <col min="3329" max="3329" width="42.44140625" style="14" customWidth="1"/>
    <col min="3330" max="3330" width="16.21875" style="14" customWidth="1"/>
    <col min="3331" max="3331" width="40" style="14" customWidth="1"/>
    <col min="3332" max="3332" width="17.88671875" style="14" customWidth="1"/>
    <col min="3333" max="3334" width="9" style="14"/>
    <col min="3335" max="3335" width="31.6640625" style="14" bestFit="1" customWidth="1"/>
    <col min="3336" max="3336" width="9" style="14"/>
    <col min="3337" max="3337" width="31.6640625" style="14" bestFit="1" customWidth="1"/>
    <col min="3338" max="3584" width="9" style="14"/>
    <col min="3585" max="3585" width="42.44140625" style="14" customWidth="1"/>
    <col min="3586" max="3586" width="16.21875" style="14" customWidth="1"/>
    <col min="3587" max="3587" width="40" style="14" customWidth="1"/>
    <col min="3588" max="3588" width="17.88671875" style="14" customWidth="1"/>
    <col min="3589" max="3590" width="9" style="14"/>
    <col min="3591" max="3591" width="31.6640625" style="14" bestFit="1" customWidth="1"/>
    <col min="3592" max="3592" width="9" style="14"/>
    <col min="3593" max="3593" width="31.6640625" style="14" bestFit="1" customWidth="1"/>
    <col min="3594" max="3840" width="9" style="14"/>
    <col min="3841" max="3841" width="42.44140625" style="14" customWidth="1"/>
    <col min="3842" max="3842" width="16.21875" style="14" customWidth="1"/>
    <col min="3843" max="3843" width="40" style="14" customWidth="1"/>
    <col min="3844" max="3844" width="17.88671875" style="14" customWidth="1"/>
    <col min="3845" max="3846" width="9" style="14"/>
    <col min="3847" max="3847" width="31.6640625" style="14" bestFit="1" customWidth="1"/>
    <col min="3848" max="3848" width="9" style="14"/>
    <col min="3849" max="3849" width="31.6640625" style="14" bestFit="1" customWidth="1"/>
    <col min="3850" max="4096" width="9" style="14"/>
    <col min="4097" max="4097" width="42.44140625" style="14" customWidth="1"/>
    <col min="4098" max="4098" width="16.21875" style="14" customWidth="1"/>
    <col min="4099" max="4099" width="40" style="14" customWidth="1"/>
    <col min="4100" max="4100" width="17.88671875" style="14" customWidth="1"/>
    <col min="4101" max="4102" width="9" style="14"/>
    <col min="4103" max="4103" width="31.6640625" style="14" bestFit="1" customWidth="1"/>
    <col min="4104" max="4104" width="9" style="14"/>
    <col min="4105" max="4105" width="31.6640625" style="14" bestFit="1" customWidth="1"/>
    <col min="4106" max="4352" width="9" style="14"/>
    <col min="4353" max="4353" width="42.44140625" style="14" customWidth="1"/>
    <col min="4354" max="4354" width="16.21875" style="14" customWidth="1"/>
    <col min="4355" max="4355" width="40" style="14" customWidth="1"/>
    <col min="4356" max="4356" width="17.88671875" style="14" customWidth="1"/>
    <col min="4357" max="4358" width="9" style="14"/>
    <col min="4359" max="4359" width="31.6640625" style="14" bestFit="1" customWidth="1"/>
    <col min="4360" max="4360" width="9" style="14"/>
    <col min="4361" max="4361" width="31.6640625" style="14" bestFit="1" customWidth="1"/>
    <col min="4362" max="4608" width="9" style="14"/>
    <col min="4609" max="4609" width="42.44140625" style="14" customWidth="1"/>
    <col min="4610" max="4610" width="16.21875" style="14" customWidth="1"/>
    <col min="4611" max="4611" width="40" style="14" customWidth="1"/>
    <col min="4612" max="4612" width="17.88671875" style="14" customWidth="1"/>
    <col min="4613" max="4614" width="9" style="14"/>
    <col min="4615" max="4615" width="31.6640625" style="14" bestFit="1" customWidth="1"/>
    <col min="4616" max="4616" width="9" style="14"/>
    <col min="4617" max="4617" width="31.6640625" style="14" bestFit="1" customWidth="1"/>
    <col min="4618" max="4864" width="9" style="14"/>
    <col min="4865" max="4865" width="42.44140625" style="14" customWidth="1"/>
    <col min="4866" max="4866" width="16.21875" style="14" customWidth="1"/>
    <col min="4867" max="4867" width="40" style="14" customWidth="1"/>
    <col min="4868" max="4868" width="17.88671875" style="14" customWidth="1"/>
    <col min="4869" max="4870" width="9" style="14"/>
    <col min="4871" max="4871" width="31.6640625" style="14" bestFit="1" customWidth="1"/>
    <col min="4872" max="4872" width="9" style="14"/>
    <col min="4873" max="4873" width="31.6640625" style="14" bestFit="1" customWidth="1"/>
    <col min="4874" max="5120" width="9" style="14"/>
    <col min="5121" max="5121" width="42.44140625" style="14" customWidth="1"/>
    <col min="5122" max="5122" width="16.21875" style="14" customWidth="1"/>
    <col min="5123" max="5123" width="40" style="14" customWidth="1"/>
    <col min="5124" max="5124" width="17.88671875" style="14" customWidth="1"/>
    <col min="5125" max="5126" width="9" style="14"/>
    <col min="5127" max="5127" width="31.6640625" style="14" bestFit="1" customWidth="1"/>
    <col min="5128" max="5128" width="9" style="14"/>
    <col min="5129" max="5129" width="31.6640625" style="14" bestFit="1" customWidth="1"/>
    <col min="5130" max="5376" width="9" style="14"/>
    <col min="5377" max="5377" width="42.44140625" style="14" customWidth="1"/>
    <col min="5378" max="5378" width="16.21875" style="14" customWidth="1"/>
    <col min="5379" max="5379" width="40" style="14" customWidth="1"/>
    <col min="5380" max="5380" width="17.88671875" style="14" customWidth="1"/>
    <col min="5381" max="5382" width="9" style="14"/>
    <col min="5383" max="5383" width="31.6640625" style="14" bestFit="1" customWidth="1"/>
    <col min="5384" max="5384" width="9" style="14"/>
    <col min="5385" max="5385" width="31.6640625" style="14" bestFit="1" customWidth="1"/>
    <col min="5386" max="5632" width="9" style="14"/>
    <col min="5633" max="5633" width="42.44140625" style="14" customWidth="1"/>
    <col min="5634" max="5634" width="16.21875" style="14" customWidth="1"/>
    <col min="5635" max="5635" width="40" style="14" customWidth="1"/>
    <col min="5636" max="5636" width="17.88671875" style="14" customWidth="1"/>
    <col min="5637" max="5638" width="9" style="14"/>
    <col min="5639" max="5639" width="31.6640625" style="14" bestFit="1" customWidth="1"/>
    <col min="5640" max="5640" width="9" style="14"/>
    <col min="5641" max="5641" width="31.6640625" style="14" bestFit="1" customWidth="1"/>
    <col min="5642" max="5888" width="9" style="14"/>
    <col min="5889" max="5889" width="42.44140625" style="14" customWidth="1"/>
    <col min="5890" max="5890" width="16.21875" style="14" customWidth="1"/>
    <col min="5891" max="5891" width="40" style="14" customWidth="1"/>
    <col min="5892" max="5892" width="17.88671875" style="14" customWidth="1"/>
    <col min="5893" max="5894" width="9" style="14"/>
    <col min="5895" max="5895" width="31.6640625" style="14" bestFit="1" customWidth="1"/>
    <col min="5896" max="5896" width="9" style="14"/>
    <col min="5897" max="5897" width="31.6640625" style="14" bestFit="1" customWidth="1"/>
    <col min="5898" max="6144" width="9" style="14"/>
    <col min="6145" max="6145" width="42.44140625" style="14" customWidth="1"/>
    <col min="6146" max="6146" width="16.21875" style="14" customWidth="1"/>
    <col min="6147" max="6147" width="40" style="14" customWidth="1"/>
    <col min="6148" max="6148" width="17.88671875" style="14" customWidth="1"/>
    <col min="6149" max="6150" width="9" style="14"/>
    <col min="6151" max="6151" width="31.6640625" style="14" bestFit="1" customWidth="1"/>
    <col min="6152" max="6152" width="9" style="14"/>
    <col min="6153" max="6153" width="31.6640625" style="14" bestFit="1" customWidth="1"/>
    <col min="6154" max="6400" width="9" style="14"/>
    <col min="6401" max="6401" width="42.44140625" style="14" customWidth="1"/>
    <col min="6402" max="6402" width="16.21875" style="14" customWidth="1"/>
    <col min="6403" max="6403" width="40" style="14" customWidth="1"/>
    <col min="6404" max="6404" width="17.88671875" style="14" customWidth="1"/>
    <col min="6405" max="6406" width="9" style="14"/>
    <col min="6407" max="6407" width="31.6640625" style="14" bestFit="1" customWidth="1"/>
    <col min="6408" max="6408" width="9" style="14"/>
    <col min="6409" max="6409" width="31.6640625" style="14" bestFit="1" customWidth="1"/>
    <col min="6410" max="6656" width="9" style="14"/>
    <col min="6657" max="6657" width="42.44140625" style="14" customWidth="1"/>
    <col min="6658" max="6658" width="16.21875" style="14" customWidth="1"/>
    <col min="6659" max="6659" width="40" style="14" customWidth="1"/>
    <col min="6660" max="6660" width="17.88671875" style="14" customWidth="1"/>
    <col min="6661" max="6662" width="9" style="14"/>
    <col min="6663" max="6663" width="31.6640625" style="14" bestFit="1" customWidth="1"/>
    <col min="6664" max="6664" width="9" style="14"/>
    <col min="6665" max="6665" width="31.6640625" style="14" bestFit="1" customWidth="1"/>
    <col min="6666" max="6912" width="9" style="14"/>
    <col min="6913" max="6913" width="42.44140625" style="14" customWidth="1"/>
    <col min="6914" max="6914" width="16.21875" style="14" customWidth="1"/>
    <col min="6915" max="6915" width="40" style="14" customWidth="1"/>
    <col min="6916" max="6916" width="17.88671875" style="14" customWidth="1"/>
    <col min="6917" max="6918" width="9" style="14"/>
    <col min="6919" max="6919" width="31.6640625" style="14" bestFit="1" customWidth="1"/>
    <col min="6920" max="6920" width="9" style="14"/>
    <col min="6921" max="6921" width="31.6640625" style="14" bestFit="1" customWidth="1"/>
    <col min="6922" max="7168" width="9" style="14"/>
    <col min="7169" max="7169" width="42.44140625" style="14" customWidth="1"/>
    <col min="7170" max="7170" width="16.21875" style="14" customWidth="1"/>
    <col min="7171" max="7171" width="40" style="14" customWidth="1"/>
    <col min="7172" max="7172" width="17.88671875" style="14" customWidth="1"/>
    <col min="7173" max="7174" width="9" style="14"/>
    <col min="7175" max="7175" width="31.6640625" style="14" bestFit="1" customWidth="1"/>
    <col min="7176" max="7176" width="9" style="14"/>
    <col min="7177" max="7177" width="31.6640625" style="14" bestFit="1" customWidth="1"/>
    <col min="7178" max="7424" width="9" style="14"/>
    <col min="7425" max="7425" width="42.44140625" style="14" customWidth="1"/>
    <col min="7426" max="7426" width="16.21875" style="14" customWidth="1"/>
    <col min="7427" max="7427" width="40" style="14" customWidth="1"/>
    <col min="7428" max="7428" width="17.88671875" style="14" customWidth="1"/>
    <col min="7429" max="7430" width="9" style="14"/>
    <col min="7431" max="7431" width="31.6640625" style="14" bestFit="1" customWidth="1"/>
    <col min="7432" max="7432" width="9" style="14"/>
    <col min="7433" max="7433" width="31.6640625" style="14" bestFit="1" customWidth="1"/>
    <col min="7434" max="7680" width="9" style="14"/>
    <col min="7681" max="7681" width="42.44140625" style="14" customWidth="1"/>
    <col min="7682" max="7682" width="16.21875" style="14" customWidth="1"/>
    <col min="7683" max="7683" width="40" style="14" customWidth="1"/>
    <col min="7684" max="7684" width="17.88671875" style="14" customWidth="1"/>
    <col min="7685" max="7686" width="9" style="14"/>
    <col min="7687" max="7687" width="31.6640625" style="14" bestFit="1" customWidth="1"/>
    <col min="7688" max="7688" width="9" style="14"/>
    <col min="7689" max="7689" width="31.6640625" style="14" bestFit="1" customWidth="1"/>
    <col min="7690" max="7936" width="9" style="14"/>
    <col min="7937" max="7937" width="42.44140625" style="14" customWidth="1"/>
    <col min="7938" max="7938" width="16.21875" style="14" customWidth="1"/>
    <col min="7939" max="7939" width="40" style="14" customWidth="1"/>
    <col min="7940" max="7940" width="17.88671875" style="14" customWidth="1"/>
    <col min="7941" max="7942" width="9" style="14"/>
    <col min="7943" max="7943" width="31.6640625" style="14" bestFit="1" customWidth="1"/>
    <col min="7944" max="7944" width="9" style="14"/>
    <col min="7945" max="7945" width="31.6640625" style="14" bestFit="1" customWidth="1"/>
    <col min="7946" max="8192" width="9" style="14"/>
    <col min="8193" max="8193" width="42.44140625" style="14" customWidth="1"/>
    <col min="8194" max="8194" width="16.21875" style="14" customWidth="1"/>
    <col min="8195" max="8195" width="40" style="14" customWidth="1"/>
    <col min="8196" max="8196" width="17.88671875" style="14" customWidth="1"/>
    <col min="8197" max="8198" width="9" style="14"/>
    <col min="8199" max="8199" width="31.6640625" style="14" bestFit="1" customWidth="1"/>
    <col min="8200" max="8200" width="9" style="14"/>
    <col min="8201" max="8201" width="31.6640625" style="14" bestFit="1" customWidth="1"/>
    <col min="8202" max="8448" width="9" style="14"/>
    <col min="8449" max="8449" width="42.44140625" style="14" customWidth="1"/>
    <col min="8450" max="8450" width="16.21875" style="14" customWidth="1"/>
    <col min="8451" max="8451" width="40" style="14" customWidth="1"/>
    <col min="8452" max="8452" width="17.88671875" style="14" customWidth="1"/>
    <col min="8453" max="8454" width="9" style="14"/>
    <col min="8455" max="8455" width="31.6640625" style="14" bestFit="1" customWidth="1"/>
    <col min="8456" max="8456" width="9" style="14"/>
    <col min="8457" max="8457" width="31.6640625" style="14" bestFit="1" customWidth="1"/>
    <col min="8458" max="8704" width="9" style="14"/>
    <col min="8705" max="8705" width="42.44140625" style="14" customWidth="1"/>
    <col min="8706" max="8706" width="16.21875" style="14" customWidth="1"/>
    <col min="8707" max="8707" width="40" style="14" customWidth="1"/>
    <col min="8708" max="8708" width="17.88671875" style="14" customWidth="1"/>
    <col min="8709" max="8710" width="9" style="14"/>
    <col min="8711" max="8711" width="31.6640625" style="14" bestFit="1" customWidth="1"/>
    <col min="8712" max="8712" width="9" style="14"/>
    <col min="8713" max="8713" width="31.6640625" style="14" bestFit="1" customWidth="1"/>
    <col min="8714" max="8960" width="9" style="14"/>
    <col min="8961" max="8961" width="42.44140625" style="14" customWidth="1"/>
    <col min="8962" max="8962" width="16.21875" style="14" customWidth="1"/>
    <col min="8963" max="8963" width="40" style="14" customWidth="1"/>
    <col min="8964" max="8964" width="17.88671875" style="14" customWidth="1"/>
    <col min="8965" max="8966" width="9" style="14"/>
    <col min="8967" max="8967" width="31.6640625" style="14" bestFit="1" customWidth="1"/>
    <col min="8968" max="8968" width="9" style="14"/>
    <col min="8969" max="8969" width="31.6640625" style="14" bestFit="1" customWidth="1"/>
    <col min="8970" max="9216" width="9" style="14"/>
    <col min="9217" max="9217" width="42.44140625" style="14" customWidth="1"/>
    <col min="9218" max="9218" width="16.21875" style="14" customWidth="1"/>
    <col min="9219" max="9219" width="40" style="14" customWidth="1"/>
    <col min="9220" max="9220" width="17.88671875" style="14" customWidth="1"/>
    <col min="9221" max="9222" width="9" style="14"/>
    <col min="9223" max="9223" width="31.6640625" style="14" bestFit="1" customWidth="1"/>
    <col min="9224" max="9224" width="9" style="14"/>
    <col min="9225" max="9225" width="31.6640625" style="14" bestFit="1" customWidth="1"/>
    <col min="9226" max="9472" width="9" style="14"/>
    <col min="9473" max="9473" width="42.44140625" style="14" customWidth="1"/>
    <col min="9474" max="9474" width="16.21875" style="14" customWidth="1"/>
    <col min="9475" max="9475" width="40" style="14" customWidth="1"/>
    <col min="9476" max="9476" width="17.88671875" style="14" customWidth="1"/>
    <col min="9477" max="9478" width="9" style="14"/>
    <col min="9479" max="9479" width="31.6640625" style="14" bestFit="1" customWidth="1"/>
    <col min="9480" max="9480" width="9" style="14"/>
    <col min="9481" max="9481" width="31.6640625" style="14" bestFit="1" customWidth="1"/>
    <col min="9482" max="9728" width="9" style="14"/>
    <col min="9729" max="9729" width="42.44140625" style="14" customWidth="1"/>
    <col min="9730" max="9730" width="16.21875" style="14" customWidth="1"/>
    <col min="9731" max="9731" width="40" style="14" customWidth="1"/>
    <col min="9732" max="9732" width="17.88671875" style="14" customWidth="1"/>
    <col min="9733" max="9734" width="9" style="14"/>
    <col min="9735" max="9735" width="31.6640625" style="14" bestFit="1" customWidth="1"/>
    <col min="9736" max="9736" width="9" style="14"/>
    <col min="9737" max="9737" width="31.6640625" style="14" bestFit="1" customWidth="1"/>
    <col min="9738" max="9984" width="9" style="14"/>
    <col min="9985" max="9985" width="42.44140625" style="14" customWidth="1"/>
    <col min="9986" max="9986" width="16.21875" style="14" customWidth="1"/>
    <col min="9987" max="9987" width="40" style="14" customWidth="1"/>
    <col min="9988" max="9988" width="17.88671875" style="14" customWidth="1"/>
    <col min="9989" max="9990" width="9" style="14"/>
    <col min="9991" max="9991" width="31.6640625" style="14" bestFit="1" customWidth="1"/>
    <col min="9992" max="9992" width="9" style="14"/>
    <col min="9993" max="9993" width="31.6640625" style="14" bestFit="1" customWidth="1"/>
    <col min="9994" max="10240" width="9" style="14"/>
    <col min="10241" max="10241" width="42.44140625" style="14" customWidth="1"/>
    <col min="10242" max="10242" width="16.21875" style="14" customWidth="1"/>
    <col min="10243" max="10243" width="40" style="14" customWidth="1"/>
    <col min="10244" max="10244" width="17.88671875" style="14" customWidth="1"/>
    <col min="10245" max="10246" width="9" style="14"/>
    <col min="10247" max="10247" width="31.6640625" style="14" bestFit="1" customWidth="1"/>
    <col min="10248" max="10248" width="9" style="14"/>
    <col min="10249" max="10249" width="31.6640625" style="14" bestFit="1" customWidth="1"/>
    <col min="10250" max="10496" width="9" style="14"/>
    <col min="10497" max="10497" width="42.44140625" style="14" customWidth="1"/>
    <col min="10498" max="10498" width="16.21875" style="14" customWidth="1"/>
    <col min="10499" max="10499" width="40" style="14" customWidth="1"/>
    <col min="10500" max="10500" width="17.88671875" style="14" customWidth="1"/>
    <col min="10501" max="10502" width="9" style="14"/>
    <col min="10503" max="10503" width="31.6640625" style="14" bestFit="1" customWidth="1"/>
    <col min="10504" max="10504" width="9" style="14"/>
    <col min="10505" max="10505" width="31.6640625" style="14" bestFit="1" customWidth="1"/>
    <col min="10506" max="10752" width="9" style="14"/>
    <col min="10753" max="10753" width="42.44140625" style="14" customWidth="1"/>
    <col min="10754" max="10754" width="16.21875" style="14" customWidth="1"/>
    <col min="10755" max="10755" width="40" style="14" customWidth="1"/>
    <col min="10756" max="10756" width="17.88671875" style="14" customWidth="1"/>
    <col min="10757" max="10758" width="9" style="14"/>
    <col min="10759" max="10759" width="31.6640625" style="14" bestFit="1" customWidth="1"/>
    <col min="10760" max="10760" width="9" style="14"/>
    <col min="10761" max="10761" width="31.6640625" style="14" bestFit="1" customWidth="1"/>
    <col min="10762" max="11008" width="9" style="14"/>
    <col min="11009" max="11009" width="42.44140625" style="14" customWidth="1"/>
    <col min="11010" max="11010" width="16.21875" style="14" customWidth="1"/>
    <col min="11011" max="11011" width="40" style="14" customWidth="1"/>
    <col min="11012" max="11012" width="17.88671875" style="14" customWidth="1"/>
    <col min="11013" max="11014" width="9" style="14"/>
    <col min="11015" max="11015" width="31.6640625" style="14" bestFit="1" customWidth="1"/>
    <col min="11016" max="11016" width="9" style="14"/>
    <col min="11017" max="11017" width="31.6640625" style="14" bestFit="1" customWidth="1"/>
    <col min="11018" max="11264" width="9" style="14"/>
    <col min="11265" max="11265" width="42.44140625" style="14" customWidth="1"/>
    <col min="11266" max="11266" width="16.21875" style="14" customWidth="1"/>
    <col min="11267" max="11267" width="40" style="14" customWidth="1"/>
    <col min="11268" max="11268" width="17.88671875" style="14" customWidth="1"/>
    <col min="11269" max="11270" width="9" style="14"/>
    <col min="11271" max="11271" width="31.6640625" style="14" bestFit="1" customWidth="1"/>
    <col min="11272" max="11272" width="9" style="14"/>
    <col min="11273" max="11273" width="31.6640625" style="14" bestFit="1" customWidth="1"/>
    <col min="11274" max="11520" width="9" style="14"/>
    <col min="11521" max="11521" width="42.44140625" style="14" customWidth="1"/>
    <col min="11522" max="11522" width="16.21875" style="14" customWidth="1"/>
    <col min="11523" max="11523" width="40" style="14" customWidth="1"/>
    <col min="11524" max="11524" width="17.88671875" style="14" customWidth="1"/>
    <col min="11525" max="11526" width="9" style="14"/>
    <col min="11527" max="11527" width="31.6640625" style="14" bestFit="1" customWidth="1"/>
    <col min="11528" max="11528" width="9" style="14"/>
    <col min="11529" max="11529" width="31.6640625" style="14" bestFit="1" customWidth="1"/>
    <col min="11530" max="11776" width="9" style="14"/>
    <col min="11777" max="11777" width="42.44140625" style="14" customWidth="1"/>
    <col min="11778" max="11778" width="16.21875" style="14" customWidth="1"/>
    <col min="11779" max="11779" width="40" style="14" customWidth="1"/>
    <col min="11780" max="11780" width="17.88671875" style="14" customWidth="1"/>
    <col min="11781" max="11782" width="9" style="14"/>
    <col min="11783" max="11783" width="31.6640625" style="14" bestFit="1" customWidth="1"/>
    <col min="11784" max="11784" width="9" style="14"/>
    <col min="11785" max="11785" width="31.6640625" style="14" bestFit="1" customWidth="1"/>
    <col min="11786" max="12032" width="9" style="14"/>
    <col min="12033" max="12033" width="42.44140625" style="14" customWidth="1"/>
    <col min="12034" max="12034" width="16.21875" style="14" customWidth="1"/>
    <col min="12035" max="12035" width="40" style="14" customWidth="1"/>
    <col min="12036" max="12036" width="17.88671875" style="14" customWidth="1"/>
    <col min="12037" max="12038" width="9" style="14"/>
    <col min="12039" max="12039" width="31.6640625" style="14" bestFit="1" customWidth="1"/>
    <col min="12040" max="12040" width="9" style="14"/>
    <col min="12041" max="12041" width="31.6640625" style="14" bestFit="1" customWidth="1"/>
    <col min="12042" max="12288" width="9" style="14"/>
    <col min="12289" max="12289" width="42.44140625" style="14" customWidth="1"/>
    <col min="12290" max="12290" width="16.21875" style="14" customWidth="1"/>
    <col min="12291" max="12291" width="40" style="14" customWidth="1"/>
    <col min="12292" max="12292" width="17.88671875" style="14" customWidth="1"/>
    <col min="12293" max="12294" width="9" style="14"/>
    <col min="12295" max="12295" width="31.6640625" style="14" bestFit="1" customWidth="1"/>
    <col min="12296" max="12296" width="9" style="14"/>
    <col min="12297" max="12297" width="31.6640625" style="14" bestFit="1" customWidth="1"/>
    <col min="12298" max="12544" width="9" style="14"/>
    <col min="12545" max="12545" width="42.44140625" style="14" customWidth="1"/>
    <col min="12546" max="12546" width="16.21875" style="14" customWidth="1"/>
    <col min="12547" max="12547" width="40" style="14" customWidth="1"/>
    <col min="12548" max="12548" width="17.88671875" style="14" customWidth="1"/>
    <col min="12549" max="12550" width="9" style="14"/>
    <col min="12551" max="12551" width="31.6640625" style="14" bestFit="1" customWidth="1"/>
    <col min="12552" max="12552" width="9" style="14"/>
    <col min="12553" max="12553" width="31.6640625" style="14" bestFit="1" customWidth="1"/>
    <col min="12554" max="12800" width="9" style="14"/>
    <col min="12801" max="12801" width="42.44140625" style="14" customWidth="1"/>
    <col min="12802" max="12802" width="16.21875" style="14" customWidth="1"/>
    <col min="12803" max="12803" width="40" style="14" customWidth="1"/>
    <col min="12804" max="12804" width="17.88671875" style="14" customWidth="1"/>
    <col min="12805" max="12806" width="9" style="14"/>
    <col min="12807" max="12807" width="31.6640625" style="14" bestFit="1" customWidth="1"/>
    <col min="12808" max="12808" width="9" style="14"/>
    <col min="12809" max="12809" width="31.6640625" style="14" bestFit="1" customWidth="1"/>
    <col min="12810" max="13056" width="9" style="14"/>
    <col min="13057" max="13057" width="42.44140625" style="14" customWidth="1"/>
    <col min="13058" max="13058" width="16.21875" style="14" customWidth="1"/>
    <col min="13059" max="13059" width="40" style="14" customWidth="1"/>
    <col min="13060" max="13060" width="17.88671875" style="14" customWidth="1"/>
    <col min="13061" max="13062" width="9" style="14"/>
    <col min="13063" max="13063" width="31.6640625" style="14" bestFit="1" customWidth="1"/>
    <col min="13064" max="13064" width="9" style="14"/>
    <col min="13065" max="13065" width="31.6640625" style="14" bestFit="1" customWidth="1"/>
    <col min="13066" max="13312" width="9" style="14"/>
    <col min="13313" max="13313" width="42.44140625" style="14" customWidth="1"/>
    <col min="13314" max="13314" width="16.21875" style="14" customWidth="1"/>
    <col min="13315" max="13315" width="40" style="14" customWidth="1"/>
    <col min="13316" max="13316" width="17.88671875" style="14" customWidth="1"/>
    <col min="13317" max="13318" width="9" style="14"/>
    <col min="13319" max="13319" width="31.6640625" style="14" bestFit="1" customWidth="1"/>
    <col min="13320" max="13320" width="9" style="14"/>
    <col min="13321" max="13321" width="31.6640625" style="14" bestFit="1" customWidth="1"/>
    <col min="13322" max="13568" width="9" style="14"/>
    <col min="13569" max="13569" width="42.44140625" style="14" customWidth="1"/>
    <col min="13570" max="13570" width="16.21875" style="14" customWidth="1"/>
    <col min="13571" max="13571" width="40" style="14" customWidth="1"/>
    <col min="13572" max="13572" width="17.88671875" style="14" customWidth="1"/>
    <col min="13573" max="13574" width="9" style="14"/>
    <col min="13575" max="13575" width="31.6640625" style="14" bestFit="1" customWidth="1"/>
    <col min="13576" max="13576" width="9" style="14"/>
    <col min="13577" max="13577" width="31.6640625" style="14" bestFit="1" customWidth="1"/>
    <col min="13578" max="13824" width="9" style="14"/>
    <col min="13825" max="13825" width="42.44140625" style="14" customWidth="1"/>
    <col min="13826" max="13826" width="16.21875" style="14" customWidth="1"/>
    <col min="13827" max="13827" width="40" style="14" customWidth="1"/>
    <col min="13828" max="13828" width="17.88671875" style="14" customWidth="1"/>
    <col min="13829" max="13830" width="9" style="14"/>
    <col min="13831" max="13831" width="31.6640625" style="14" bestFit="1" customWidth="1"/>
    <col min="13832" max="13832" width="9" style="14"/>
    <col min="13833" max="13833" width="31.6640625" style="14" bestFit="1" customWidth="1"/>
    <col min="13834" max="14080" width="9" style="14"/>
    <col min="14081" max="14081" width="42.44140625" style="14" customWidth="1"/>
    <col min="14082" max="14082" width="16.21875" style="14" customWidth="1"/>
    <col min="14083" max="14083" width="40" style="14" customWidth="1"/>
    <col min="14084" max="14084" width="17.88671875" style="14" customWidth="1"/>
    <col min="14085" max="14086" width="9" style="14"/>
    <col min="14087" max="14087" width="31.6640625" style="14" bestFit="1" customWidth="1"/>
    <col min="14088" max="14088" width="9" style="14"/>
    <col min="14089" max="14089" width="31.6640625" style="14" bestFit="1" customWidth="1"/>
    <col min="14090" max="14336" width="9" style="14"/>
    <col min="14337" max="14337" width="42.44140625" style="14" customWidth="1"/>
    <col min="14338" max="14338" width="16.21875" style="14" customWidth="1"/>
    <col min="14339" max="14339" width="40" style="14" customWidth="1"/>
    <col min="14340" max="14340" width="17.88671875" style="14" customWidth="1"/>
    <col min="14341" max="14342" width="9" style="14"/>
    <col min="14343" max="14343" width="31.6640625" style="14" bestFit="1" customWidth="1"/>
    <col min="14344" max="14344" width="9" style="14"/>
    <col min="14345" max="14345" width="31.6640625" style="14" bestFit="1" customWidth="1"/>
    <col min="14346" max="14592" width="9" style="14"/>
    <col min="14593" max="14593" width="42.44140625" style="14" customWidth="1"/>
    <col min="14594" max="14594" width="16.21875" style="14" customWidth="1"/>
    <col min="14595" max="14595" width="40" style="14" customWidth="1"/>
    <col min="14596" max="14596" width="17.88671875" style="14" customWidth="1"/>
    <col min="14597" max="14598" width="9" style="14"/>
    <col min="14599" max="14599" width="31.6640625" style="14" bestFit="1" customWidth="1"/>
    <col min="14600" max="14600" width="9" style="14"/>
    <col min="14601" max="14601" width="31.6640625" style="14" bestFit="1" customWidth="1"/>
    <col min="14602" max="14848" width="9" style="14"/>
    <col min="14849" max="14849" width="42.44140625" style="14" customWidth="1"/>
    <col min="14850" max="14850" width="16.21875" style="14" customWidth="1"/>
    <col min="14851" max="14851" width="40" style="14" customWidth="1"/>
    <col min="14852" max="14852" width="17.88671875" style="14" customWidth="1"/>
    <col min="14853" max="14854" width="9" style="14"/>
    <col min="14855" max="14855" width="31.6640625" style="14" bestFit="1" customWidth="1"/>
    <col min="14856" max="14856" width="9" style="14"/>
    <col min="14857" max="14857" width="31.6640625" style="14" bestFit="1" customWidth="1"/>
    <col min="14858" max="15104" width="9" style="14"/>
    <col min="15105" max="15105" width="42.44140625" style="14" customWidth="1"/>
    <col min="15106" max="15106" width="16.21875" style="14" customWidth="1"/>
    <col min="15107" max="15107" width="40" style="14" customWidth="1"/>
    <col min="15108" max="15108" width="17.88671875" style="14" customWidth="1"/>
    <col min="15109" max="15110" width="9" style="14"/>
    <col min="15111" max="15111" width="31.6640625" style="14" bestFit="1" customWidth="1"/>
    <col min="15112" max="15112" width="9" style="14"/>
    <col min="15113" max="15113" width="31.6640625" style="14" bestFit="1" customWidth="1"/>
    <col min="15114" max="15360" width="9" style="14"/>
    <col min="15361" max="15361" width="42.44140625" style="14" customWidth="1"/>
    <col min="15362" max="15362" width="16.21875" style="14" customWidth="1"/>
    <col min="15363" max="15363" width="40" style="14" customWidth="1"/>
    <col min="15364" max="15364" width="17.88671875" style="14" customWidth="1"/>
    <col min="15365" max="15366" width="9" style="14"/>
    <col min="15367" max="15367" width="31.6640625" style="14" bestFit="1" customWidth="1"/>
    <col min="15368" max="15368" width="9" style="14"/>
    <col min="15369" max="15369" width="31.6640625" style="14" bestFit="1" customWidth="1"/>
    <col min="15370" max="15616" width="9" style="14"/>
    <col min="15617" max="15617" width="42.44140625" style="14" customWidth="1"/>
    <col min="15618" max="15618" width="16.21875" style="14" customWidth="1"/>
    <col min="15619" max="15619" width="40" style="14" customWidth="1"/>
    <col min="15620" max="15620" width="17.88671875" style="14" customWidth="1"/>
    <col min="15621" max="15622" width="9" style="14"/>
    <col min="15623" max="15623" width="31.6640625" style="14" bestFit="1" customWidth="1"/>
    <col min="15624" max="15624" width="9" style="14"/>
    <col min="15625" max="15625" width="31.6640625" style="14" bestFit="1" customWidth="1"/>
    <col min="15626" max="15872" width="9" style="14"/>
    <col min="15873" max="15873" width="42.44140625" style="14" customWidth="1"/>
    <col min="15874" max="15874" width="16.21875" style="14" customWidth="1"/>
    <col min="15875" max="15875" width="40" style="14" customWidth="1"/>
    <col min="15876" max="15876" width="17.88671875" style="14" customWidth="1"/>
    <col min="15877" max="15878" width="9" style="14"/>
    <col min="15879" max="15879" width="31.6640625" style="14" bestFit="1" customWidth="1"/>
    <col min="15880" max="15880" width="9" style="14"/>
    <col min="15881" max="15881" width="31.6640625" style="14" bestFit="1" customWidth="1"/>
    <col min="15882" max="16128" width="9" style="14"/>
    <col min="16129" max="16129" width="42.44140625" style="14" customWidth="1"/>
    <col min="16130" max="16130" width="16.21875" style="14" customWidth="1"/>
    <col min="16131" max="16131" width="40" style="14" customWidth="1"/>
    <col min="16132" max="16132" width="17.88671875" style="14" customWidth="1"/>
    <col min="16133" max="16134" width="9" style="14"/>
    <col min="16135" max="16135" width="31.6640625" style="14" bestFit="1" customWidth="1"/>
    <col min="16136" max="16136" width="9" style="14"/>
    <col min="16137" max="16137" width="31.6640625" style="14" bestFit="1" customWidth="1"/>
    <col min="16138" max="16384" width="9" style="14"/>
  </cols>
  <sheetData>
    <row r="1" spans="1:4" ht="24" customHeight="1">
      <c r="A1" s="464" t="s">
        <v>331</v>
      </c>
      <c r="B1" s="464"/>
      <c r="C1" s="39"/>
      <c r="D1" s="39"/>
    </row>
    <row r="2" spans="1:4" ht="31.5" customHeight="1">
      <c r="A2" s="473" t="s">
        <v>421</v>
      </c>
      <c r="B2" s="473"/>
      <c r="C2" s="473"/>
      <c r="D2" s="473"/>
    </row>
    <row r="3" spans="1:4" ht="24.75" customHeight="1">
      <c r="A3" s="481"/>
      <c r="B3" s="481"/>
      <c r="C3" s="173"/>
      <c r="D3" s="174" t="s">
        <v>132</v>
      </c>
    </row>
    <row r="4" spans="1:4" ht="24" customHeight="1">
      <c r="A4" s="149" t="s">
        <v>150</v>
      </c>
      <c r="B4" s="214" t="s">
        <v>151</v>
      </c>
      <c r="C4" s="149" t="s">
        <v>152</v>
      </c>
      <c r="D4" s="214" t="s">
        <v>151</v>
      </c>
    </row>
    <row r="5" spans="1:4" ht="24" customHeight="1">
      <c r="A5" s="221" t="s">
        <v>135</v>
      </c>
      <c r="B5" s="175">
        <f>B6</f>
        <v>0</v>
      </c>
      <c r="C5" s="221" t="s">
        <v>135</v>
      </c>
      <c r="D5" s="175">
        <f>B6</f>
        <v>0</v>
      </c>
    </row>
    <row r="6" spans="1:4" ht="20.100000000000001" customHeight="1">
      <c r="A6" s="222" t="s">
        <v>1708</v>
      </c>
      <c r="B6" s="175">
        <f>B7+B11+B14+B15+B16</f>
        <v>0</v>
      </c>
      <c r="C6" s="222" t="s">
        <v>1709</v>
      </c>
      <c r="D6" s="175">
        <f>D7+D11+D14+D15+D16</f>
        <v>0</v>
      </c>
    </row>
    <row r="7" spans="1:4" ht="25.5" customHeight="1">
      <c r="A7" s="179" t="s">
        <v>153</v>
      </c>
      <c r="B7" s="89"/>
      <c r="C7" s="179" t="s">
        <v>154</v>
      </c>
      <c r="D7" s="89"/>
    </row>
    <row r="8" spans="1:4" ht="25.5" customHeight="1">
      <c r="A8" s="181" t="s">
        <v>155</v>
      </c>
      <c r="B8" s="89"/>
      <c r="C8" s="181" t="s">
        <v>155</v>
      </c>
      <c r="D8" s="89"/>
    </row>
    <row r="9" spans="1:4" ht="25.5" customHeight="1">
      <c r="A9" s="181" t="s">
        <v>156</v>
      </c>
      <c r="B9" s="89"/>
      <c r="C9" s="181" t="s">
        <v>156</v>
      </c>
      <c r="D9" s="89"/>
    </row>
    <row r="10" spans="1:4" ht="25.5" customHeight="1">
      <c r="A10" s="181" t="s">
        <v>157</v>
      </c>
      <c r="B10" s="89"/>
      <c r="C10" s="181" t="s">
        <v>157</v>
      </c>
      <c r="D10" s="89"/>
    </row>
    <row r="11" spans="1:4" ht="25.5" customHeight="1">
      <c r="A11" s="179" t="s">
        <v>158</v>
      </c>
      <c r="B11" s="89"/>
      <c r="C11" s="179" t="s">
        <v>159</v>
      </c>
      <c r="D11" s="89"/>
    </row>
    <row r="12" spans="1:4" ht="25.5" customHeight="1">
      <c r="A12" s="316" t="s">
        <v>160</v>
      </c>
      <c r="B12" s="89"/>
      <c r="C12" s="316" t="s">
        <v>160</v>
      </c>
      <c r="D12" s="89"/>
    </row>
    <row r="13" spans="1:4" ht="25.5" customHeight="1">
      <c r="A13" s="181" t="s">
        <v>161</v>
      </c>
      <c r="B13" s="89"/>
      <c r="C13" s="181" t="s">
        <v>161</v>
      </c>
      <c r="D13" s="89"/>
    </row>
    <row r="14" spans="1:4" ht="25.5" customHeight="1">
      <c r="A14" s="179" t="s">
        <v>162</v>
      </c>
      <c r="B14" s="89"/>
      <c r="C14" s="179" t="s">
        <v>163</v>
      </c>
      <c r="D14" s="89"/>
    </row>
    <row r="15" spans="1:4" ht="25.5" customHeight="1">
      <c r="A15" s="179" t="s">
        <v>164</v>
      </c>
      <c r="B15" s="89"/>
      <c r="C15" s="179" t="s">
        <v>165</v>
      </c>
      <c r="D15" s="89"/>
    </row>
    <row r="16" spans="1:4" ht="25.5" customHeight="1">
      <c r="A16" s="47"/>
      <c r="B16" s="25"/>
      <c r="C16" s="47"/>
      <c r="D16" s="25"/>
    </row>
    <row r="17" spans="1:4" ht="25.5" customHeight="1">
      <c r="A17" s="15"/>
      <c r="B17" s="32"/>
      <c r="C17" s="16" t="s">
        <v>149</v>
      </c>
      <c r="D17" s="43">
        <f>D5-D6</f>
        <v>0</v>
      </c>
    </row>
    <row r="18" spans="1:4" ht="35.1" customHeight="1">
      <c r="A18" s="505" t="s">
        <v>1713</v>
      </c>
      <c r="B18" s="505"/>
      <c r="C18" s="505"/>
      <c r="D18" s="505"/>
    </row>
    <row r="19" spans="1:4">
      <c r="A19" s="14"/>
    </row>
    <row r="20" spans="1:4">
      <c r="A20" s="14"/>
    </row>
    <row r="21" spans="1:4">
      <c r="A21" s="14"/>
    </row>
    <row r="22" spans="1:4">
      <c r="A22" s="14"/>
    </row>
    <row r="23" spans="1:4">
      <c r="A23" s="14"/>
    </row>
    <row r="24" spans="1:4">
      <c r="A24" s="14"/>
    </row>
    <row r="25" spans="1:4">
      <c r="A25" s="14"/>
    </row>
    <row r="26" spans="1:4">
      <c r="A26" s="14"/>
    </row>
    <row r="27" spans="1:4">
      <c r="A27" s="14"/>
    </row>
    <row r="28" spans="1:4">
      <c r="A28" s="14"/>
    </row>
    <row r="29" spans="1:4">
      <c r="A29" s="14"/>
    </row>
    <row r="30" spans="1:4">
      <c r="A30" s="14"/>
    </row>
    <row r="31" spans="1:4">
      <c r="A31" s="14"/>
    </row>
    <row r="32" spans="1:4">
      <c r="A32" s="14"/>
    </row>
    <row r="33" spans="1:1">
      <c r="A33" s="14"/>
    </row>
    <row r="34" spans="1:1">
      <c r="A34" s="14"/>
    </row>
  </sheetData>
  <mergeCells count="4">
    <mergeCell ref="A2:D2"/>
    <mergeCell ref="A3:B3"/>
    <mergeCell ref="A18:D18"/>
    <mergeCell ref="A1:B1"/>
  </mergeCells>
  <phoneticPr fontId="1" type="noConversion"/>
  <printOptions horizontalCentered="1"/>
  <pageMargins left="0.15748031496062992" right="0.15748031496062992"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4" topLeftCell="A5" activePane="bottomLeft" state="frozen"/>
      <selection activeCell="D13" sqref="D13"/>
      <selection pane="bottomLeft" activeCell="F7" sqref="F7"/>
    </sheetView>
  </sheetViews>
  <sheetFormatPr defaultColWidth="10" defaultRowHeight="14.4"/>
  <cols>
    <col min="1" max="1" width="5.88671875" style="118" customWidth="1"/>
    <col min="2" max="2" width="10.21875" style="118" customWidth="1"/>
    <col min="3" max="3" width="35.88671875" style="118" customWidth="1"/>
    <col min="4" max="4" width="13.33203125" style="118" customWidth="1"/>
    <col min="5" max="5" width="16.77734375" style="118" customWidth="1"/>
    <col min="6" max="6" width="14.88671875" style="118" customWidth="1"/>
    <col min="7" max="7" width="9.77734375" style="118" customWidth="1"/>
    <col min="8" max="16384" width="10" style="118"/>
  </cols>
  <sheetData>
    <row r="1" spans="1:6" s="125" customFormat="1" ht="19.5" customHeight="1">
      <c r="A1" s="464" t="s">
        <v>332</v>
      </c>
      <c r="B1" s="464"/>
    </row>
    <row r="2" spans="1:6" s="124" customFormat="1" ht="28.65" customHeight="1">
      <c r="A2" s="507" t="s">
        <v>422</v>
      </c>
      <c r="B2" s="507"/>
      <c r="C2" s="507"/>
      <c r="D2" s="507"/>
      <c r="E2" s="507"/>
      <c r="F2" s="507"/>
    </row>
    <row r="3" spans="1:6" ht="14.25" customHeight="1">
      <c r="A3" s="508" t="s">
        <v>237</v>
      </c>
      <c r="B3" s="508"/>
      <c r="C3" s="508"/>
      <c r="D3" s="508"/>
      <c r="E3" s="508"/>
      <c r="F3" s="508"/>
    </row>
    <row r="4" spans="1:6" ht="62.25" customHeight="1">
      <c r="A4" s="122" t="s">
        <v>277</v>
      </c>
      <c r="B4" s="122" t="s">
        <v>276</v>
      </c>
      <c r="C4" s="122" t="s">
        <v>275</v>
      </c>
      <c r="D4" s="122" t="s">
        <v>274</v>
      </c>
      <c r="E4" s="122" t="s">
        <v>273</v>
      </c>
      <c r="F4" s="122" t="s">
        <v>272</v>
      </c>
    </row>
    <row r="5" spans="1:6" ht="62.25" customHeight="1">
      <c r="A5" s="121">
        <v>1</v>
      </c>
      <c r="B5" s="122"/>
      <c r="C5" s="123"/>
      <c r="D5" s="122"/>
      <c r="E5" s="121"/>
      <c r="F5" s="122"/>
    </row>
    <row r="6" spans="1:6" ht="62.25" customHeight="1">
      <c r="A6" s="121">
        <v>2</v>
      </c>
      <c r="B6" s="122"/>
      <c r="C6" s="123"/>
      <c r="D6" s="122"/>
      <c r="E6" s="121"/>
      <c r="F6" s="122"/>
    </row>
    <row r="7" spans="1:6" ht="62.25" customHeight="1">
      <c r="A7" s="121">
        <v>3</v>
      </c>
      <c r="B7" s="120"/>
      <c r="C7" s="120"/>
      <c r="D7" s="120"/>
      <c r="E7" s="120"/>
      <c r="F7" s="119"/>
    </row>
    <row r="8" spans="1:6" ht="33" customHeight="1">
      <c r="A8" s="509" t="s">
        <v>271</v>
      </c>
      <c r="B8" s="509"/>
      <c r="C8" s="509"/>
      <c r="D8" s="509"/>
      <c r="E8" s="509"/>
      <c r="F8" s="509"/>
    </row>
  </sheetData>
  <mergeCells count="4">
    <mergeCell ref="A2:F2"/>
    <mergeCell ref="A3:F3"/>
    <mergeCell ref="A8:F8"/>
    <mergeCell ref="A1:B1"/>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pane ySplit="6" topLeftCell="A7" activePane="bottomLeft" state="frozen"/>
      <selection activeCell="D13" sqref="D13"/>
      <selection pane="bottomLeft" activeCell="F10" sqref="F10"/>
    </sheetView>
  </sheetViews>
  <sheetFormatPr defaultColWidth="10" defaultRowHeight="14.4"/>
  <cols>
    <col min="1" max="1" width="26.109375" style="99" customWidth="1"/>
    <col min="2" max="7" width="11.33203125" style="99" customWidth="1"/>
    <col min="8" max="9" width="9.77734375" style="99" customWidth="1"/>
    <col min="10" max="16384" width="10" style="99"/>
  </cols>
  <sheetData>
    <row r="1" spans="1:7" s="106" customFormat="1" ht="27.15" customHeight="1">
      <c r="A1" s="464" t="s">
        <v>288</v>
      </c>
      <c r="B1" s="464"/>
    </row>
    <row r="2" spans="1:7" s="105" customFormat="1" ht="28.65" customHeight="1">
      <c r="A2" s="511" t="s">
        <v>423</v>
      </c>
      <c r="B2" s="511"/>
      <c r="C2" s="511"/>
      <c r="D2" s="511"/>
      <c r="E2" s="511"/>
      <c r="F2" s="511"/>
      <c r="G2" s="511"/>
    </row>
    <row r="3" spans="1:7" ht="14.25" customHeight="1">
      <c r="A3" s="104"/>
      <c r="B3" s="104"/>
      <c r="G3" s="103" t="s">
        <v>237</v>
      </c>
    </row>
    <row r="4" spans="1:7" ht="46.5" customHeight="1">
      <c r="A4" s="512" t="s">
        <v>236</v>
      </c>
      <c r="B4" s="512" t="s">
        <v>235</v>
      </c>
      <c r="C4" s="512"/>
      <c r="D4" s="512"/>
      <c r="E4" s="512" t="s">
        <v>234</v>
      </c>
      <c r="F4" s="512"/>
      <c r="G4" s="512"/>
    </row>
    <row r="5" spans="1:7" ht="46.5" customHeight="1">
      <c r="A5" s="512"/>
      <c r="B5" s="102"/>
      <c r="C5" s="101" t="s">
        <v>233</v>
      </c>
      <c r="D5" s="101" t="s">
        <v>232</v>
      </c>
      <c r="E5" s="102"/>
      <c r="F5" s="101" t="s">
        <v>233</v>
      </c>
      <c r="G5" s="101" t="s">
        <v>232</v>
      </c>
    </row>
    <row r="6" spans="1:7" ht="46.5" customHeight="1">
      <c r="A6" s="101" t="s">
        <v>231</v>
      </c>
      <c r="B6" s="101" t="s">
        <v>230</v>
      </c>
      <c r="C6" s="101" t="s">
        <v>229</v>
      </c>
      <c r="D6" s="101" t="s">
        <v>228</v>
      </c>
      <c r="E6" s="101" t="s">
        <v>227</v>
      </c>
      <c r="F6" s="101" t="s">
        <v>226</v>
      </c>
      <c r="G6" s="101" t="s">
        <v>225</v>
      </c>
    </row>
    <row r="7" spans="1:7" ht="46.5" customHeight="1" thickBot="1">
      <c r="A7" s="100" t="s">
        <v>109</v>
      </c>
      <c r="B7" s="265">
        <f>C7+D7</f>
        <v>115.7</v>
      </c>
      <c r="C7" s="265">
        <v>64.900000000000006</v>
      </c>
      <c r="D7" s="265">
        <v>50.8</v>
      </c>
      <c r="E7" s="265">
        <f>F7+G7</f>
        <v>115.60000000000001</v>
      </c>
      <c r="F7" s="265">
        <v>64.900000000000006</v>
      </c>
      <c r="G7" s="265">
        <v>50.7</v>
      </c>
    </row>
    <row r="8" spans="1:7">
      <c r="A8" s="513" t="s">
        <v>224</v>
      </c>
      <c r="B8" s="513"/>
      <c r="C8" s="513"/>
      <c r="D8" s="513"/>
      <c r="E8" s="513"/>
      <c r="F8" s="513"/>
      <c r="G8" s="513"/>
    </row>
    <row r="9" spans="1:7">
      <c r="A9" s="510" t="s">
        <v>340</v>
      </c>
      <c r="B9" s="510"/>
      <c r="C9" s="510"/>
      <c r="D9" s="510"/>
      <c r="E9" s="510"/>
      <c r="F9" s="510"/>
      <c r="G9" s="510"/>
    </row>
  </sheetData>
  <mergeCells count="7">
    <mergeCell ref="A1:B1"/>
    <mergeCell ref="A9:G9"/>
    <mergeCell ref="A2:G2"/>
    <mergeCell ref="A4:A5"/>
    <mergeCell ref="B4:D4"/>
    <mergeCell ref="E4:G4"/>
    <mergeCell ref="A8:G8"/>
  </mergeCells>
  <phoneticPr fontId="1"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C7" sqref="C7"/>
    </sheetView>
  </sheetViews>
  <sheetFormatPr defaultColWidth="10" defaultRowHeight="14.4"/>
  <cols>
    <col min="1" max="1" width="54.77734375" style="99" customWidth="1"/>
    <col min="2" max="3" width="21.109375" style="99" customWidth="1"/>
    <col min="4" max="16384" width="10" style="99"/>
  </cols>
  <sheetData>
    <row r="1" spans="1:3" s="223" customFormat="1" ht="26.25" customHeight="1">
      <c r="A1" s="224" t="s">
        <v>333</v>
      </c>
    </row>
    <row r="2" spans="1:3" s="105" customFormat="1" ht="28.65" customHeight="1">
      <c r="A2" s="511" t="s">
        <v>424</v>
      </c>
      <c r="B2" s="511"/>
      <c r="C2" s="511"/>
    </row>
    <row r="3" spans="1:3" ht="14.25" customHeight="1">
      <c r="A3" s="104"/>
      <c r="B3" s="104"/>
      <c r="C3" s="103" t="s">
        <v>237</v>
      </c>
    </row>
    <row r="4" spans="1:3" ht="46.5" customHeight="1">
      <c r="A4" s="108" t="s">
        <v>240</v>
      </c>
      <c r="B4" s="108" t="s">
        <v>239</v>
      </c>
      <c r="C4" s="108" t="s">
        <v>238</v>
      </c>
    </row>
    <row r="5" spans="1:3" ht="56.25" customHeight="1">
      <c r="A5" s="107" t="s">
        <v>456</v>
      </c>
      <c r="B5" s="269">
        <v>60.1</v>
      </c>
      <c r="C5" s="269">
        <v>60.1</v>
      </c>
    </row>
    <row r="6" spans="1:3" ht="56.25" customHeight="1">
      <c r="A6" s="107" t="s">
        <v>457</v>
      </c>
      <c r="B6" s="269">
        <v>64.900000000000006</v>
      </c>
      <c r="C6" s="269">
        <v>64.900000000000006</v>
      </c>
    </row>
    <row r="7" spans="1:3" ht="56.25" customHeight="1">
      <c r="A7" s="107" t="s">
        <v>458</v>
      </c>
      <c r="B7" s="269">
        <v>10.6</v>
      </c>
      <c r="C7" s="269">
        <v>10.6</v>
      </c>
    </row>
    <row r="8" spans="1:3" ht="56.25" customHeight="1">
      <c r="A8" s="107" t="s">
        <v>459</v>
      </c>
      <c r="B8" s="269">
        <v>0</v>
      </c>
      <c r="C8" s="269">
        <v>0</v>
      </c>
    </row>
    <row r="9" spans="1:3" ht="56.25" customHeight="1">
      <c r="A9" s="107" t="s">
        <v>460</v>
      </c>
      <c r="B9" s="269">
        <v>10.6</v>
      </c>
      <c r="C9" s="269">
        <v>10.6</v>
      </c>
    </row>
    <row r="10" spans="1:3" ht="56.25" customHeight="1">
      <c r="A10" s="107" t="s">
        <v>461</v>
      </c>
      <c r="B10" s="269">
        <v>5.8</v>
      </c>
      <c r="C10" s="269">
        <v>5.8</v>
      </c>
    </row>
    <row r="11" spans="1:3" ht="56.25" customHeight="1">
      <c r="A11" s="107" t="s">
        <v>462</v>
      </c>
      <c r="B11" s="269">
        <v>64.900000000000006</v>
      </c>
      <c r="C11" s="269">
        <v>64.900000000000006</v>
      </c>
    </row>
    <row r="12" spans="1:3" ht="56.25" customHeight="1">
      <c r="A12" s="107" t="s">
        <v>463</v>
      </c>
      <c r="B12" s="269">
        <v>0</v>
      </c>
      <c r="C12" s="269">
        <v>0</v>
      </c>
    </row>
    <row r="13" spans="1:3" ht="56.25" customHeight="1">
      <c r="A13" s="107" t="s">
        <v>464</v>
      </c>
      <c r="B13" s="269"/>
      <c r="C13" s="269"/>
    </row>
    <row r="14" spans="1:3" ht="38.25" customHeight="1">
      <c r="A14" s="510" t="s">
        <v>341</v>
      </c>
      <c r="B14" s="510"/>
      <c r="C14" s="510"/>
    </row>
  </sheetData>
  <mergeCells count="2">
    <mergeCell ref="A2:C2"/>
    <mergeCell ref="A14:C14"/>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6" sqref="B6"/>
    </sheetView>
  </sheetViews>
  <sheetFormatPr defaultColWidth="10" defaultRowHeight="14.4"/>
  <cols>
    <col min="1" max="1" width="49" style="99" customWidth="1"/>
    <col min="2" max="3" width="23.21875" style="99" customWidth="1"/>
    <col min="4" max="4" width="9.77734375" style="99" customWidth="1"/>
    <col min="5" max="16384" width="10" style="99"/>
  </cols>
  <sheetData>
    <row r="1" spans="1:3" s="106" customFormat="1" ht="18" customHeight="1">
      <c r="A1" s="224" t="s">
        <v>334</v>
      </c>
    </row>
    <row r="2" spans="1:3" s="105" customFormat="1" ht="48" customHeight="1">
      <c r="A2" s="511" t="s">
        <v>425</v>
      </c>
      <c r="B2" s="511"/>
      <c r="C2" s="511"/>
    </row>
    <row r="3" spans="1:3" ht="33" customHeight="1">
      <c r="A3" s="104"/>
      <c r="B3" s="104"/>
      <c r="C3" s="103" t="s">
        <v>237</v>
      </c>
    </row>
    <row r="4" spans="1:3" ht="66.75" customHeight="1">
      <c r="A4" s="108" t="s">
        <v>240</v>
      </c>
      <c r="B4" s="108" t="s">
        <v>239</v>
      </c>
      <c r="C4" s="108" t="s">
        <v>238</v>
      </c>
    </row>
    <row r="5" spans="1:3" ht="58.5" customHeight="1">
      <c r="A5" s="107" t="s">
        <v>465</v>
      </c>
      <c r="B5" s="269">
        <v>49.5</v>
      </c>
      <c r="C5" s="269">
        <v>49.5</v>
      </c>
    </row>
    <row r="6" spans="1:3" ht="58.5" customHeight="1">
      <c r="A6" s="107" t="s">
        <v>466</v>
      </c>
      <c r="B6" s="269">
        <v>50.8</v>
      </c>
      <c r="C6" s="269">
        <v>50.8</v>
      </c>
    </row>
    <row r="7" spans="1:3" ht="58.5" customHeight="1">
      <c r="A7" s="107" t="s">
        <v>467</v>
      </c>
      <c r="B7" s="269">
        <v>5.5</v>
      </c>
      <c r="C7" s="269">
        <v>5.5</v>
      </c>
    </row>
    <row r="8" spans="1:3" ht="58.5" customHeight="1">
      <c r="A8" s="107" t="s">
        <v>468</v>
      </c>
      <c r="B8" s="269">
        <v>4.3</v>
      </c>
      <c r="C8" s="269">
        <v>4.3</v>
      </c>
    </row>
    <row r="9" spans="1:3" ht="58.5" customHeight="1">
      <c r="A9" s="107" t="s">
        <v>469</v>
      </c>
      <c r="B9" s="269">
        <v>50.7</v>
      </c>
      <c r="C9" s="269">
        <v>50.7</v>
      </c>
    </row>
    <row r="10" spans="1:3" ht="58.5" customHeight="1">
      <c r="A10" s="107" t="s">
        <v>470</v>
      </c>
      <c r="B10" s="269">
        <v>0</v>
      </c>
      <c r="C10" s="269">
        <v>0</v>
      </c>
    </row>
    <row r="11" spans="1:3" ht="58.5" customHeight="1">
      <c r="A11" s="107" t="s">
        <v>471</v>
      </c>
      <c r="B11" s="269"/>
      <c r="C11" s="269"/>
    </row>
    <row r="12" spans="1:3" ht="33" customHeight="1">
      <c r="A12" s="510" t="s">
        <v>342</v>
      </c>
      <c r="B12" s="510"/>
      <c r="C12" s="510"/>
    </row>
  </sheetData>
  <mergeCells count="2">
    <mergeCell ref="A2:C2"/>
    <mergeCell ref="A12:C12"/>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pageSetUpPr autoPageBreaks="0"/>
  </sheetPr>
  <dimension ref="A1:R39"/>
  <sheetViews>
    <sheetView showZeros="0" workbookViewId="0">
      <selection activeCell="D13" sqref="D13"/>
    </sheetView>
  </sheetViews>
  <sheetFormatPr defaultColWidth="9" defaultRowHeight="20.399999999999999" customHeight="1"/>
  <cols>
    <col min="1" max="1" width="38.33203125" style="61" customWidth="1"/>
    <col min="2" max="2" width="26" style="61" hidden="1" customWidth="1"/>
    <col min="3" max="3" width="24.109375" style="344" customWidth="1"/>
    <col min="4" max="4" width="24.109375" style="242" customWidth="1"/>
    <col min="5" max="5" width="9" style="62"/>
    <col min="6" max="6" width="28.109375" style="61" customWidth="1"/>
    <col min="7" max="7" width="13.77734375" style="61" customWidth="1"/>
    <col min="8" max="8" width="9" style="61"/>
    <col min="9" max="9" width="15.6640625" style="61" customWidth="1"/>
    <col min="10" max="16384" width="9" style="61"/>
  </cols>
  <sheetData>
    <row r="1" spans="1:18" s="3" customFormat="1" ht="27.75" customHeight="1">
      <c r="A1" s="64" t="s">
        <v>1020</v>
      </c>
      <c r="B1" s="64"/>
      <c r="C1" s="339"/>
      <c r="D1" s="236"/>
      <c r="E1" s="23"/>
      <c r="F1" s="23"/>
      <c r="G1" s="23"/>
      <c r="H1" s="23"/>
      <c r="I1" s="23"/>
      <c r="J1" s="23"/>
      <c r="K1" s="23"/>
      <c r="L1" s="23"/>
      <c r="M1" s="23"/>
      <c r="N1" s="23"/>
      <c r="O1" s="23"/>
      <c r="P1" s="23"/>
      <c r="Q1" s="23"/>
      <c r="R1" s="23"/>
    </row>
    <row r="2" spans="1:18" s="62" customFormat="1" ht="25.2">
      <c r="A2" s="460" t="s">
        <v>1021</v>
      </c>
      <c r="B2" s="460"/>
      <c r="C2" s="460"/>
      <c r="D2" s="460"/>
    </row>
    <row r="3" spans="1:18" s="62" customFormat="1" ht="20.399999999999999" customHeight="1">
      <c r="A3" s="61"/>
      <c r="B3" s="61"/>
      <c r="C3" s="340"/>
      <c r="D3" s="241" t="s">
        <v>953</v>
      </c>
    </row>
    <row r="4" spans="1:18" s="62" customFormat="1" ht="23.25" customHeight="1">
      <c r="A4" s="68" t="s">
        <v>373</v>
      </c>
      <c r="B4" s="68" t="s">
        <v>220</v>
      </c>
      <c r="C4" s="341" t="s">
        <v>122</v>
      </c>
      <c r="D4" s="238" t="s">
        <v>1004</v>
      </c>
    </row>
    <row r="5" spans="1:18" s="62" customFormat="1" ht="23.25" customHeight="1">
      <c r="A5" s="66" t="s">
        <v>1022</v>
      </c>
      <c r="B5" s="131">
        <f>SUM(B6:B29)</f>
        <v>1087005</v>
      </c>
      <c r="C5" s="342">
        <f>SUM(C6:C29)</f>
        <v>1096297</v>
      </c>
      <c r="D5" s="313">
        <f>ROUND(SUM(C5-B5)/B5,3)*100</f>
        <v>0.89999999999999991</v>
      </c>
    </row>
    <row r="6" spans="1:18" s="62" customFormat="1" ht="23.25" customHeight="1">
      <c r="A6" s="65" t="s">
        <v>90</v>
      </c>
      <c r="B6" s="131">
        <v>64006</v>
      </c>
      <c r="C6" s="343">
        <v>68776</v>
      </c>
      <c r="D6" s="313">
        <f t="shared" ref="D6:D30" si="0">ROUND(SUM(C6-B6)/B6,3)*100</f>
        <v>7.5</v>
      </c>
    </row>
    <row r="7" spans="1:18" s="62" customFormat="1" ht="23.25" customHeight="1">
      <c r="A7" s="65" t="s">
        <v>91</v>
      </c>
      <c r="B7" s="131"/>
      <c r="C7" s="343"/>
      <c r="D7" s="313"/>
    </row>
    <row r="8" spans="1:18" s="62" customFormat="1" ht="23.25" customHeight="1">
      <c r="A8" s="65" t="s">
        <v>92</v>
      </c>
      <c r="B8" s="131">
        <v>682</v>
      </c>
      <c r="C8" s="343">
        <v>756</v>
      </c>
      <c r="D8" s="313">
        <f t="shared" si="0"/>
        <v>10.9</v>
      </c>
    </row>
    <row r="9" spans="1:18" s="62" customFormat="1" ht="23.25" customHeight="1">
      <c r="A9" s="65" t="s">
        <v>93</v>
      </c>
      <c r="B9" s="131">
        <v>33934</v>
      </c>
      <c r="C9" s="343">
        <v>36773</v>
      </c>
      <c r="D9" s="313">
        <f t="shared" si="0"/>
        <v>8.4</v>
      </c>
    </row>
    <row r="10" spans="1:18" s="62" customFormat="1" ht="23.25" customHeight="1">
      <c r="A10" s="65" t="s">
        <v>94</v>
      </c>
      <c r="B10" s="131">
        <v>217156</v>
      </c>
      <c r="C10" s="343">
        <v>218712</v>
      </c>
      <c r="D10" s="313">
        <f t="shared" si="0"/>
        <v>0.70000000000000007</v>
      </c>
    </row>
    <row r="11" spans="1:18" s="62" customFormat="1" ht="23.25" customHeight="1">
      <c r="A11" s="65" t="s">
        <v>80</v>
      </c>
      <c r="B11" s="131">
        <v>13266</v>
      </c>
      <c r="C11" s="343">
        <v>14000</v>
      </c>
      <c r="D11" s="313">
        <f t="shared" si="0"/>
        <v>5.5</v>
      </c>
    </row>
    <row r="12" spans="1:18" s="62" customFormat="1" ht="23.25" customHeight="1">
      <c r="A12" s="65" t="s">
        <v>374</v>
      </c>
      <c r="B12" s="131">
        <v>12472</v>
      </c>
      <c r="C12" s="343">
        <v>15395</v>
      </c>
      <c r="D12" s="313">
        <f t="shared" si="0"/>
        <v>23.400000000000002</v>
      </c>
    </row>
    <row r="13" spans="1:18" s="62" customFormat="1" ht="23.25" customHeight="1">
      <c r="A13" s="65" t="s">
        <v>95</v>
      </c>
      <c r="B13" s="131">
        <v>103980</v>
      </c>
      <c r="C13" s="343">
        <v>113458</v>
      </c>
      <c r="D13" s="313">
        <f t="shared" si="0"/>
        <v>9.1</v>
      </c>
    </row>
    <row r="14" spans="1:18" s="62" customFormat="1" ht="23.25" customHeight="1">
      <c r="A14" s="65" t="s">
        <v>1023</v>
      </c>
      <c r="B14" s="131">
        <v>106741</v>
      </c>
      <c r="C14" s="343">
        <v>115906</v>
      </c>
      <c r="D14" s="313">
        <f t="shared" si="0"/>
        <v>8.6</v>
      </c>
    </row>
    <row r="15" spans="1:18" s="62" customFormat="1" ht="23.25" customHeight="1">
      <c r="A15" s="65" t="s">
        <v>96</v>
      </c>
      <c r="B15" s="131">
        <v>36345</v>
      </c>
      <c r="C15" s="343">
        <v>27233</v>
      </c>
      <c r="D15" s="313">
        <f t="shared" si="0"/>
        <v>-25.1</v>
      </c>
    </row>
    <row r="16" spans="1:18" s="62" customFormat="1" ht="23.25" customHeight="1">
      <c r="A16" s="65" t="s">
        <v>97</v>
      </c>
      <c r="B16" s="131">
        <v>232826</v>
      </c>
      <c r="C16" s="343">
        <v>239104</v>
      </c>
      <c r="D16" s="313">
        <f t="shared" si="0"/>
        <v>2.7</v>
      </c>
    </row>
    <row r="17" spans="1:9" s="62" customFormat="1" ht="23.25" customHeight="1">
      <c r="A17" s="65" t="s">
        <v>98</v>
      </c>
      <c r="B17" s="131">
        <v>96205</v>
      </c>
      <c r="C17" s="343">
        <v>98720</v>
      </c>
      <c r="D17" s="313">
        <f t="shared" si="0"/>
        <v>2.6</v>
      </c>
    </row>
    <row r="18" spans="1:9" s="62" customFormat="1" ht="23.25" customHeight="1">
      <c r="A18" s="65" t="s">
        <v>99</v>
      </c>
      <c r="B18" s="131">
        <v>69503</v>
      </c>
      <c r="C18" s="343">
        <v>48760</v>
      </c>
      <c r="D18" s="313">
        <f t="shared" si="0"/>
        <v>-29.799999999999997</v>
      </c>
    </row>
    <row r="19" spans="1:9" s="62" customFormat="1" ht="23.25" customHeight="1">
      <c r="A19" s="65" t="s">
        <v>1714</v>
      </c>
      <c r="B19" s="131">
        <v>14646</v>
      </c>
      <c r="C19" s="343">
        <v>9913</v>
      </c>
      <c r="D19" s="313">
        <f t="shared" si="0"/>
        <v>-32.300000000000004</v>
      </c>
    </row>
    <row r="20" spans="1:9" s="62" customFormat="1" ht="23.25" customHeight="1">
      <c r="A20" s="65" t="s">
        <v>100</v>
      </c>
      <c r="B20" s="131">
        <v>9233</v>
      </c>
      <c r="C20" s="343">
        <v>3315</v>
      </c>
      <c r="D20" s="313">
        <f t="shared" si="0"/>
        <v>-64.099999999999994</v>
      </c>
    </row>
    <row r="21" spans="1:9" s="62" customFormat="1" ht="23.25" customHeight="1">
      <c r="A21" s="65" t="s">
        <v>81</v>
      </c>
      <c r="B21" s="131">
        <v>82</v>
      </c>
      <c r="C21" s="343">
        <v>210</v>
      </c>
      <c r="D21" s="313">
        <f t="shared" si="0"/>
        <v>156.1</v>
      </c>
    </row>
    <row r="22" spans="1:9" s="62" customFormat="1" ht="23.25" customHeight="1">
      <c r="A22" s="65" t="s">
        <v>101</v>
      </c>
      <c r="B22" s="131">
        <v>0</v>
      </c>
      <c r="C22" s="343"/>
      <c r="D22" s="313"/>
    </row>
    <row r="23" spans="1:9" s="63" customFormat="1" ht="23.25" customHeight="1">
      <c r="A23" s="65" t="s">
        <v>911</v>
      </c>
      <c r="B23" s="131">
        <v>11019</v>
      </c>
      <c r="C23" s="343">
        <v>9081</v>
      </c>
      <c r="D23" s="313">
        <f t="shared" si="0"/>
        <v>-17.599999999999998</v>
      </c>
    </row>
    <row r="24" spans="1:9" s="63" customFormat="1" ht="23.25" customHeight="1">
      <c r="A24" s="65" t="s">
        <v>102</v>
      </c>
      <c r="B24" s="131">
        <v>40956</v>
      </c>
      <c r="C24" s="343">
        <v>38184</v>
      </c>
      <c r="D24" s="313">
        <f t="shared" si="0"/>
        <v>-6.8000000000000007</v>
      </c>
    </row>
    <row r="25" spans="1:9" s="63" customFormat="1" ht="23.25" customHeight="1">
      <c r="A25" s="65" t="s">
        <v>103</v>
      </c>
      <c r="B25" s="131">
        <v>2360</v>
      </c>
      <c r="C25" s="343">
        <v>1721</v>
      </c>
      <c r="D25" s="313">
        <f t="shared" si="0"/>
        <v>-27.1</v>
      </c>
    </row>
    <row r="26" spans="1:9" s="63" customFormat="1" ht="23.25" customHeight="1">
      <c r="A26" s="65" t="s">
        <v>1024</v>
      </c>
      <c r="B26" s="131">
        <v>2436</v>
      </c>
      <c r="C26" s="343">
        <v>5179</v>
      </c>
      <c r="D26" s="313">
        <f t="shared" si="0"/>
        <v>112.6</v>
      </c>
    </row>
    <row r="27" spans="1:9" s="63" customFormat="1" ht="23.25" customHeight="1">
      <c r="A27" s="65" t="s">
        <v>105</v>
      </c>
      <c r="B27" s="131">
        <v>936</v>
      </c>
      <c r="C27" s="343">
        <v>9966</v>
      </c>
      <c r="D27" s="313">
        <f t="shared" si="0"/>
        <v>964.7</v>
      </c>
      <c r="F27" s="92"/>
      <c r="G27" s="93"/>
      <c r="H27" s="93"/>
    </row>
    <row r="28" spans="1:9" s="93" customFormat="1" ht="23.25" customHeight="1">
      <c r="A28" s="65" t="s">
        <v>106</v>
      </c>
      <c r="B28" s="131">
        <v>18218</v>
      </c>
      <c r="C28" s="343">
        <v>21131</v>
      </c>
      <c r="D28" s="313">
        <f t="shared" si="0"/>
        <v>16</v>
      </c>
      <c r="F28" s="63"/>
      <c r="G28" s="63"/>
      <c r="H28" s="63"/>
      <c r="I28" s="63"/>
    </row>
    <row r="29" spans="1:9" s="93" customFormat="1" ht="23.25" customHeight="1">
      <c r="A29" s="65" t="s">
        <v>375</v>
      </c>
      <c r="B29" s="131">
        <v>3</v>
      </c>
      <c r="C29" s="343">
        <v>4</v>
      </c>
      <c r="D29" s="313">
        <f t="shared" si="0"/>
        <v>33.300000000000004</v>
      </c>
    </row>
    <row r="30" spans="1:9" s="93" customFormat="1" ht="23.25" customHeight="1">
      <c r="A30" s="67" t="s">
        <v>191</v>
      </c>
      <c r="B30" s="131">
        <v>258833</v>
      </c>
      <c r="C30" s="342">
        <v>289502</v>
      </c>
      <c r="D30" s="313">
        <f t="shared" si="0"/>
        <v>11.799999999999999</v>
      </c>
      <c r="F30" s="92"/>
      <c r="I30" s="92"/>
    </row>
    <row r="31" spans="1:9" s="63" customFormat="1" ht="23.25" customHeight="1">
      <c r="A31" s="67" t="s">
        <v>192</v>
      </c>
      <c r="B31" s="131">
        <v>1814</v>
      </c>
      <c r="C31" s="342">
        <v>0</v>
      </c>
      <c r="D31" s="313"/>
      <c r="F31" s="93"/>
      <c r="G31" s="93"/>
      <c r="H31" s="93"/>
      <c r="I31" s="93"/>
    </row>
    <row r="32" spans="1:9" s="63" customFormat="1" ht="23.25" customHeight="1">
      <c r="A32" s="67" t="s">
        <v>1025</v>
      </c>
      <c r="B32" s="131"/>
      <c r="C32" s="342"/>
      <c r="D32" s="313"/>
    </row>
    <row r="33" spans="1:9" s="63" customFormat="1" ht="24.6" customHeight="1">
      <c r="A33" s="61"/>
      <c r="B33" s="61"/>
      <c r="C33" s="344"/>
      <c r="D33" s="242"/>
    </row>
    <row r="34" spans="1:9" s="63" customFormat="1" ht="24.6" customHeight="1">
      <c r="A34" s="61"/>
      <c r="B34" s="61"/>
      <c r="C34" s="344"/>
      <c r="D34" s="243"/>
    </row>
    <row r="35" spans="1:9" s="62" customFormat="1" ht="24.6" customHeight="1">
      <c r="A35" s="61"/>
      <c r="B35" s="61"/>
      <c r="C35" s="344"/>
      <c r="D35" s="242"/>
      <c r="F35" s="63"/>
      <c r="G35" s="63"/>
      <c r="H35" s="63"/>
      <c r="I35" s="63"/>
    </row>
    <row r="36" spans="1:9" s="63" customFormat="1" ht="20.399999999999999" customHeight="1">
      <c r="A36" s="61"/>
      <c r="B36" s="61"/>
      <c r="C36" s="344"/>
      <c r="D36" s="242"/>
      <c r="F36" s="62"/>
      <c r="G36" s="62"/>
      <c r="H36" s="62"/>
      <c r="I36" s="62"/>
    </row>
    <row r="37" spans="1:9" s="63" customFormat="1" ht="20.399999999999999" customHeight="1">
      <c r="A37" s="61"/>
      <c r="B37" s="61"/>
      <c r="C37" s="344"/>
      <c r="D37" s="242"/>
    </row>
    <row r="38" spans="1:9" s="63" customFormat="1" ht="20.399999999999999" customHeight="1">
      <c r="A38" s="61"/>
      <c r="B38" s="61"/>
      <c r="C38" s="344"/>
      <c r="D38" s="242"/>
    </row>
    <row r="39" spans="1:9" ht="20.399999999999999" customHeight="1">
      <c r="F39" s="63"/>
      <c r="G39" s="63"/>
      <c r="H39" s="63"/>
      <c r="I39" s="63"/>
    </row>
  </sheetData>
  <mergeCells count="1">
    <mergeCell ref="A2:D2"/>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pane ySplit="4" topLeftCell="A5" activePane="bottomLeft" state="frozen"/>
      <selection activeCell="D13" sqref="D13"/>
      <selection pane="bottomLeft" activeCell="D6" sqref="D6"/>
    </sheetView>
  </sheetViews>
  <sheetFormatPr defaultColWidth="10" defaultRowHeight="14.4"/>
  <cols>
    <col min="1" max="1" width="33.33203125" style="99" customWidth="1"/>
    <col min="2" max="2" width="16.77734375" style="99" customWidth="1"/>
    <col min="3" max="4" width="21" style="99" customWidth="1"/>
    <col min="5" max="5" width="9.77734375" style="99" customWidth="1"/>
    <col min="6" max="16384" width="10" style="99"/>
  </cols>
  <sheetData>
    <row r="1" spans="1:4" s="106" customFormat="1" ht="24" customHeight="1">
      <c r="A1" s="225" t="s">
        <v>335</v>
      </c>
    </row>
    <row r="2" spans="1:4" s="105" customFormat="1" ht="28.65" customHeight="1">
      <c r="A2" s="511" t="s">
        <v>426</v>
      </c>
      <c r="B2" s="511"/>
      <c r="C2" s="511"/>
      <c r="D2" s="511"/>
    </row>
    <row r="3" spans="1:4" ht="14.25" customHeight="1">
      <c r="D3" s="103" t="s">
        <v>237</v>
      </c>
    </row>
    <row r="4" spans="1:4" ht="28.5" customHeight="1">
      <c r="A4" s="108" t="s">
        <v>240</v>
      </c>
      <c r="B4" s="108" t="s">
        <v>263</v>
      </c>
      <c r="C4" s="108" t="s">
        <v>262</v>
      </c>
      <c r="D4" s="108" t="s">
        <v>261</v>
      </c>
    </row>
    <row r="5" spans="1:4" ht="28.5" customHeight="1">
      <c r="A5" s="110" t="s">
        <v>1724</v>
      </c>
      <c r="B5" s="109" t="s">
        <v>260</v>
      </c>
      <c r="C5" s="266">
        <v>16.100000000000001</v>
      </c>
      <c r="D5" s="267">
        <v>16.100000000000001</v>
      </c>
    </row>
    <row r="6" spans="1:4" ht="28.5" customHeight="1">
      <c r="A6" s="110" t="s">
        <v>244</v>
      </c>
      <c r="B6" s="109" t="s">
        <v>229</v>
      </c>
      <c r="C6" s="266">
        <v>10.6</v>
      </c>
      <c r="D6" s="267">
        <v>10.6</v>
      </c>
    </row>
    <row r="7" spans="1:4" ht="28.5" customHeight="1">
      <c r="A7" s="110" t="s">
        <v>258</v>
      </c>
      <c r="B7" s="109" t="s">
        <v>228</v>
      </c>
      <c r="C7" s="266">
        <v>5.8</v>
      </c>
      <c r="D7" s="267">
        <v>5.8</v>
      </c>
    </row>
    <row r="8" spans="1:4" ht="28.5" customHeight="1">
      <c r="A8" s="110" t="s">
        <v>242</v>
      </c>
      <c r="B8" s="109" t="s">
        <v>259</v>
      </c>
      <c r="C8" s="266">
        <v>5.5</v>
      </c>
      <c r="D8" s="267">
        <v>5.5</v>
      </c>
    </row>
    <row r="9" spans="1:4" ht="28.5" customHeight="1">
      <c r="A9" s="110" t="s">
        <v>258</v>
      </c>
      <c r="B9" s="109" t="s">
        <v>226</v>
      </c>
      <c r="C9" s="266">
        <v>4.33</v>
      </c>
      <c r="D9" s="267">
        <v>4.33</v>
      </c>
    </row>
    <row r="10" spans="1:4" ht="28.5" customHeight="1">
      <c r="A10" s="110" t="s">
        <v>1725</v>
      </c>
      <c r="B10" s="109" t="s">
        <v>257</v>
      </c>
      <c r="C10" s="266">
        <v>10.1</v>
      </c>
      <c r="D10" s="267">
        <v>10.1</v>
      </c>
    </row>
    <row r="11" spans="1:4" ht="28.5" customHeight="1">
      <c r="A11" s="110" t="s">
        <v>244</v>
      </c>
      <c r="B11" s="109" t="s">
        <v>256</v>
      </c>
      <c r="C11" s="266">
        <v>5.8</v>
      </c>
      <c r="D11" s="267">
        <v>5.8</v>
      </c>
    </row>
    <row r="12" spans="1:4" ht="28.5" customHeight="1">
      <c r="A12" s="110" t="s">
        <v>242</v>
      </c>
      <c r="B12" s="109" t="s">
        <v>255</v>
      </c>
      <c r="C12" s="266">
        <v>4.3</v>
      </c>
      <c r="D12" s="267">
        <v>4.3</v>
      </c>
    </row>
    <row r="13" spans="1:4" ht="28.5" customHeight="1">
      <c r="A13" s="110" t="s">
        <v>1726</v>
      </c>
      <c r="B13" s="109" t="s">
        <v>254</v>
      </c>
      <c r="C13" s="330">
        <v>3.8</v>
      </c>
      <c r="D13" s="331">
        <v>3.8</v>
      </c>
    </row>
    <row r="14" spans="1:4" ht="28.5" customHeight="1">
      <c r="A14" s="110" t="s">
        <v>244</v>
      </c>
      <c r="B14" s="109" t="s">
        <v>253</v>
      </c>
      <c r="C14" s="330">
        <v>2.1</v>
      </c>
      <c r="D14" s="330">
        <v>2.1</v>
      </c>
    </row>
    <row r="15" spans="1:4" ht="28.5" customHeight="1">
      <c r="A15" s="110" t="s">
        <v>242</v>
      </c>
      <c r="B15" s="109" t="s">
        <v>252</v>
      </c>
      <c r="C15" s="330">
        <v>1.7</v>
      </c>
      <c r="D15" s="330">
        <v>1.7</v>
      </c>
    </row>
    <row r="16" spans="1:4" ht="28.5" customHeight="1">
      <c r="A16" s="110" t="s">
        <v>472</v>
      </c>
      <c r="B16" s="109" t="s">
        <v>251</v>
      </c>
      <c r="C16" s="266">
        <v>15.5</v>
      </c>
      <c r="D16" s="267">
        <v>15.5</v>
      </c>
    </row>
    <row r="17" spans="1:4" ht="28.5" customHeight="1">
      <c r="A17" s="110" t="s">
        <v>244</v>
      </c>
      <c r="B17" s="109" t="s">
        <v>250</v>
      </c>
      <c r="C17" s="266">
        <v>2.6</v>
      </c>
      <c r="D17" s="267">
        <v>2.6</v>
      </c>
    </row>
    <row r="18" spans="1:4" ht="28.5" customHeight="1">
      <c r="A18" s="110" t="s">
        <v>247</v>
      </c>
      <c r="B18" s="109"/>
      <c r="C18" s="266">
        <v>2.6</v>
      </c>
      <c r="D18" s="267">
        <v>2.6</v>
      </c>
    </row>
    <row r="19" spans="1:4" ht="28.5" customHeight="1">
      <c r="A19" s="110" t="s">
        <v>473</v>
      </c>
      <c r="B19" s="109" t="s">
        <v>249</v>
      </c>
      <c r="C19" s="266">
        <v>0</v>
      </c>
      <c r="D19" s="267">
        <v>0</v>
      </c>
    </row>
    <row r="20" spans="1:4" ht="28.5" customHeight="1">
      <c r="A20" s="110" t="s">
        <v>242</v>
      </c>
      <c r="B20" s="109" t="s">
        <v>248</v>
      </c>
      <c r="C20" s="266">
        <v>12.9</v>
      </c>
      <c r="D20" s="267">
        <v>12.9</v>
      </c>
    </row>
    <row r="21" spans="1:4" ht="28.5" customHeight="1">
      <c r="A21" s="110" t="s">
        <v>247</v>
      </c>
      <c r="B21" s="109"/>
      <c r="C21" s="266">
        <v>12.9</v>
      </c>
      <c r="D21" s="267">
        <v>12.9</v>
      </c>
    </row>
    <row r="22" spans="1:4" ht="28.5" customHeight="1">
      <c r="A22" s="110" t="s">
        <v>474</v>
      </c>
      <c r="B22" s="109" t="s">
        <v>246</v>
      </c>
      <c r="C22" s="266">
        <v>0</v>
      </c>
      <c r="D22" s="267">
        <v>0</v>
      </c>
    </row>
    <row r="23" spans="1:4" ht="28.5" customHeight="1">
      <c r="A23" s="110" t="s">
        <v>475</v>
      </c>
      <c r="B23" s="109" t="s">
        <v>245</v>
      </c>
      <c r="C23" s="266">
        <v>3.9000000000000004</v>
      </c>
      <c r="D23" s="267">
        <v>3.9000000000000004</v>
      </c>
    </row>
    <row r="24" spans="1:4" ht="28.5" customHeight="1">
      <c r="A24" s="110" t="s">
        <v>244</v>
      </c>
      <c r="B24" s="109" t="s">
        <v>243</v>
      </c>
      <c r="C24" s="266">
        <v>2.2000000000000002</v>
      </c>
      <c r="D24" s="267">
        <v>2.2000000000000002</v>
      </c>
    </row>
    <row r="25" spans="1:4" ht="28.5" customHeight="1">
      <c r="A25" s="110" t="s">
        <v>242</v>
      </c>
      <c r="B25" s="109" t="s">
        <v>241</v>
      </c>
      <c r="C25" s="266">
        <v>1.7</v>
      </c>
      <c r="D25" s="267">
        <v>1.7</v>
      </c>
    </row>
    <row r="26" spans="1:4" ht="43.5" customHeight="1">
      <c r="A26" s="510" t="s">
        <v>343</v>
      </c>
      <c r="B26" s="510"/>
      <c r="C26" s="510"/>
      <c r="D26" s="510"/>
    </row>
  </sheetData>
  <mergeCells count="2">
    <mergeCell ref="A2:D2"/>
    <mergeCell ref="A26:D26"/>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A7" sqref="A7"/>
    </sheetView>
  </sheetViews>
  <sheetFormatPr defaultColWidth="10" defaultRowHeight="14.4"/>
  <cols>
    <col min="1" max="1" width="35" style="111" customWidth="1"/>
    <col min="2" max="4" width="15.109375" style="111" customWidth="1"/>
    <col min="5" max="5" width="15.109375" style="111" hidden="1" customWidth="1"/>
    <col min="6" max="6" width="9.77734375" style="111" customWidth="1"/>
    <col min="7" max="16384" width="10" style="111"/>
  </cols>
  <sheetData>
    <row r="1" spans="1:5" s="116" customFormat="1" ht="21" customHeight="1">
      <c r="A1" s="226" t="s">
        <v>344</v>
      </c>
      <c r="B1" s="117"/>
      <c r="C1" s="117"/>
      <c r="D1" s="117"/>
    </row>
    <row r="2" spans="1:5" s="115" customFormat="1" ht="28.65" customHeight="1">
      <c r="A2" s="516" t="s">
        <v>427</v>
      </c>
      <c r="B2" s="516"/>
      <c r="C2" s="516"/>
      <c r="D2" s="516"/>
      <c r="E2" s="516"/>
    </row>
    <row r="3" spans="1:5" ht="14.25" customHeight="1">
      <c r="A3" s="514" t="s">
        <v>237</v>
      </c>
      <c r="B3" s="514"/>
      <c r="C3" s="514"/>
      <c r="D3" s="514"/>
      <c r="E3" s="514"/>
    </row>
    <row r="4" spans="1:5" ht="57.75" customHeight="1">
      <c r="A4" s="114" t="s">
        <v>270</v>
      </c>
      <c r="B4" s="114" t="s">
        <v>269</v>
      </c>
      <c r="C4" s="268" t="s">
        <v>268</v>
      </c>
      <c r="D4" s="268" t="s">
        <v>267</v>
      </c>
      <c r="E4" s="114" t="s">
        <v>266</v>
      </c>
    </row>
    <row r="5" spans="1:5" ht="57.75" customHeight="1">
      <c r="A5" s="113" t="s">
        <v>476</v>
      </c>
      <c r="B5" s="112" t="s">
        <v>230</v>
      </c>
      <c r="C5" s="269">
        <v>115.60000000000001</v>
      </c>
      <c r="D5" s="269">
        <v>115.60000000000001</v>
      </c>
      <c r="E5" s="112"/>
    </row>
    <row r="6" spans="1:5" ht="57.75" customHeight="1">
      <c r="A6" s="113" t="s">
        <v>265</v>
      </c>
      <c r="B6" s="112" t="s">
        <v>229</v>
      </c>
      <c r="C6" s="269">
        <v>64.900000000000006</v>
      </c>
      <c r="D6" s="269">
        <v>64.900000000000006</v>
      </c>
      <c r="E6" s="112"/>
    </row>
    <row r="7" spans="1:5" ht="57.75" customHeight="1">
      <c r="A7" s="113" t="s">
        <v>477</v>
      </c>
      <c r="B7" s="112" t="s">
        <v>228</v>
      </c>
      <c r="C7" s="269">
        <v>50.7</v>
      </c>
      <c r="D7" s="269">
        <v>50.7</v>
      </c>
      <c r="E7" s="112"/>
    </row>
    <row r="8" spans="1:5" ht="57.75" customHeight="1">
      <c r="A8" s="113" t="s">
        <v>478</v>
      </c>
      <c r="B8" s="112" t="s">
        <v>227</v>
      </c>
      <c r="C8" s="269">
        <v>0</v>
      </c>
      <c r="D8" s="269">
        <v>0</v>
      </c>
      <c r="E8" s="112"/>
    </row>
    <row r="9" spans="1:5" ht="57.75" customHeight="1">
      <c r="A9" s="113" t="s">
        <v>265</v>
      </c>
      <c r="B9" s="112" t="s">
        <v>226</v>
      </c>
      <c r="C9" s="269">
        <v>0</v>
      </c>
      <c r="D9" s="269">
        <v>0</v>
      </c>
      <c r="E9" s="112"/>
    </row>
    <row r="10" spans="1:5" ht="57.75" customHeight="1">
      <c r="A10" s="113" t="s">
        <v>477</v>
      </c>
      <c r="B10" s="112" t="s">
        <v>225</v>
      </c>
      <c r="C10" s="269">
        <v>0</v>
      </c>
      <c r="D10" s="269">
        <v>0</v>
      </c>
      <c r="E10" s="112"/>
    </row>
    <row r="11" spans="1:5" ht="41.4" customHeight="1">
      <c r="A11" s="515" t="s">
        <v>264</v>
      </c>
      <c r="B11" s="515"/>
      <c r="C11" s="515"/>
      <c r="D11" s="515"/>
      <c r="E11" s="515"/>
    </row>
  </sheetData>
  <mergeCells count="3">
    <mergeCell ref="A3:E3"/>
    <mergeCell ref="A11:E11"/>
    <mergeCell ref="A2:E2"/>
  </mergeCells>
  <phoneticPr fontId="1" type="noConversion"/>
  <printOptions horizontalCentered="1"/>
  <pageMargins left="0.39370078740157483" right="0.39370078740157483" top="0.39370078740157483" bottom="0.39370078740157483" header="0" footer="0"/>
  <pageSetup paperSize="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FF00"/>
    <pageSetUpPr fitToPage="1"/>
  </sheetPr>
  <dimension ref="A1:P45"/>
  <sheetViews>
    <sheetView showZeros="0" workbookViewId="0">
      <selection activeCell="F16" sqref="F16"/>
    </sheetView>
  </sheetViews>
  <sheetFormatPr defaultRowHeight="21.9" customHeight="1"/>
  <cols>
    <col min="1" max="1" width="29.109375" style="35" customWidth="1"/>
    <col min="2" max="2" width="13.88671875" style="257" hidden="1" customWidth="1"/>
    <col min="3" max="3" width="14" style="355" customWidth="1"/>
    <col min="4" max="4" width="14.21875" style="355" customWidth="1"/>
    <col min="5" max="5" width="13.109375" style="355" customWidth="1"/>
    <col min="6" max="6" width="13.6640625" style="355" customWidth="1"/>
    <col min="7" max="7" width="10.77734375" style="246" customWidth="1"/>
    <col min="8" max="8" width="11.77734375" style="251" customWidth="1"/>
    <col min="9" max="9" width="31.109375" style="35" customWidth="1"/>
    <col min="10" max="10" width="14.44140625" style="257" hidden="1" customWidth="1"/>
    <col min="11" max="11" width="13.44140625" style="355" customWidth="1"/>
    <col min="12" max="12" width="13.33203125" style="355" customWidth="1"/>
    <col min="13" max="13" width="14.33203125" style="355" customWidth="1"/>
    <col min="14" max="14" width="14.6640625" style="355" customWidth="1"/>
    <col min="15" max="15" width="11.109375" style="35" customWidth="1"/>
    <col min="16" max="16" width="11.77734375" style="35" customWidth="1"/>
    <col min="17" max="256" width="9" style="35"/>
    <col min="257" max="257" width="4.88671875" style="35" customWidth="1"/>
    <col min="258" max="258" width="30.6640625" style="35" customWidth="1"/>
    <col min="259" max="259" width="17" style="35" customWidth="1"/>
    <col min="260" max="260" width="13.44140625" style="35" customWidth="1"/>
    <col min="261" max="261" width="32.109375" style="35" customWidth="1"/>
    <col min="262" max="262" width="15.44140625" style="35" customWidth="1"/>
    <col min="263" max="263" width="12.21875" style="35" customWidth="1"/>
    <col min="264" max="512" width="9" style="35"/>
    <col min="513" max="513" width="4.88671875" style="35" customWidth="1"/>
    <col min="514" max="514" width="30.6640625" style="35" customWidth="1"/>
    <col min="515" max="515" width="17" style="35" customWidth="1"/>
    <col min="516" max="516" width="13.44140625" style="35" customWidth="1"/>
    <col min="517" max="517" width="32.109375" style="35" customWidth="1"/>
    <col min="518" max="518" width="15.44140625" style="35" customWidth="1"/>
    <col min="519" max="519" width="12.21875" style="35" customWidth="1"/>
    <col min="520" max="768" width="9" style="35"/>
    <col min="769" max="769" width="4.88671875" style="35" customWidth="1"/>
    <col min="770" max="770" width="30.6640625" style="35" customWidth="1"/>
    <col min="771" max="771" width="17" style="35" customWidth="1"/>
    <col min="772" max="772" width="13.44140625" style="35" customWidth="1"/>
    <col min="773" max="773" width="32.109375" style="35" customWidth="1"/>
    <col min="774" max="774" width="15.44140625" style="35" customWidth="1"/>
    <col min="775" max="775" width="12.21875" style="35" customWidth="1"/>
    <col min="776" max="1024" width="9" style="35"/>
    <col min="1025" max="1025" width="4.88671875" style="35" customWidth="1"/>
    <col min="1026" max="1026" width="30.6640625" style="35" customWidth="1"/>
    <col min="1027" max="1027" width="17" style="35" customWidth="1"/>
    <col min="1028" max="1028" width="13.44140625" style="35" customWidth="1"/>
    <col min="1029" max="1029" width="32.109375" style="35" customWidth="1"/>
    <col min="1030" max="1030" width="15.44140625" style="35" customWidth="1"/>
    <col min="1031" max="1031" width="12.21875" style="35" customWidth="1"/>
    <col min="1032" max="1280" width="9" style="35"/>
    <col min="1281" max="1281" width="4.88671875" style="35" customWidth="1"/>
    <col min="1282" max="1282" width="30.6640625" style="35" customWidth="1"/>
    <col min="1283" max="1283" width="17" style="35" customWidth="1"/>
    <col min="1284" max="1284" width="13.44140625" style="35" customWidth="1"/>
    <col min="1285" max="1285" width="32.109375" style="35" customWidth="1"/>
    <col min="1286" max="1286" width="15.44140625" style="35" customWidth="1"/>
    <col min="1287" max="1287" width="12.21875" style="35" customWidth="1"/>
    <col min="1288" max="1536" width="9" style="35"/>
    <col min="1537" max="1537" width="4.88671875" style="35" customWidth="1"/>
    <col min="1538" max="1538" width="30.6640625" style="35" customWidth="1"/>
    <col min="1539" max="1539" width="17" style="35" customWidth="1"/>
    <col min="1540" max="1540" width="13.44140625" style="35" customWidth="1"/>
    <col min="1541" max="1541" width="32.109375" style="35" customWidth="1"/>
    <col min="1542" max="1542" width="15.44140625" style="35" customWidth="1"/>
    <col min="1543" max="1543" width="12.21875" style="35" customWidth="1"/>
    <col min="1544" max="1792" width="9" style="35"/>
    <col min="1793" max="1793" width="4.88671875" style="35" customWidth="1"/>
    <col min="1794" max="1794" width="30.6640625" style="35" customWidth="1"/>
    <col min="1795" max="1795" width="17" style="35" customWidth="1"/>
    <col min="1796" max="1796" width="13.44140625" style="35" customWidth="1"/>
    <col min="1797" max="1797" width="32.109375" style="35" customWidth="1"/>
    <col min="1798" max="1798" width="15.44140625" style="35" customWidth="1"/>
    <col min="1799" max="1799" width="12.21875" style="35" customWidth="1"/>
    <col min="1800" max="2048" width="9" style="35"/>
    <col min="2049" max="2049" width="4.88671875" style="35" customWidth="1"/>
    <col min="2050" max="2050" width="30.6640625" style="35" customWidth="1"/>
    <col min="2051" max="2051" width="17" style="35" customWidth="1"/>
    <col min="2052" max="2052" width="13.44140625" style="35" customWidth="1"/>
    <col min="2053" max="2053" width="32.109375" style="35" customWidth="1"/>
    <col min="2054" max="2054" width="15.44140625" style="35" customWidth="1"/>
    <col min="2055" max="2055" width="12.21875" style="35" customWidth="1"/>
    <col min="2056" max="2304" width="9" style="35"/>
    <col min="2305" max="2305" width="4.88671875" style="35" customWidth="1"/>
    <col min="2306" max="2306" width="30.6640625" style="35" customWidth="1"/>
    <col min="2307" max="2307" width="17" style="35" customWidth="1"/>
    <col min="2308" max="2308" width="13.44140625" style="35" customWidth="1"/>
    <col min="2309" max="2309" width="32.109375" style="35" customWidth="1"/>
    <col min="2310" max="2310" width="15.44140625" style="35" customWidth="1"/>
    <col min="2311" max="2311" width="12.21875" style="35" customWidth="1"/>
    <col min="2312" max="2560" width="9" style="35"/>
    <col min="2561" max="2561" width="4.88671875" style="35" customWidth="1"/>
    <col min="2562" max="2562" width="30.6640625" style="35" customWidth="1"/>
    <col min="2563" max="2563" width="17" style="35" customWidth="1"/>
    <col min="2564" max="2564" width="13.44140625" style="35" customWidth="1"/>
    <col min="2565" max="2565" width="32.109375" style="35" customWidth="1"/>
    <col min="2566" max="2566" width="15.44140625" style="35" customWidth="1"/>
    <col min="2567" max="2567" width="12.21875" style="35" customWidth="1"/>
    <col min="2568" max="2816" width="9" style="35"/>
    <col min="2817" max="2817" width="4.88671875" style="35" customWidth="1"/>
    <col min="2818" max="2818" width="30.6640625" style="35" customWidth="1"/>
    <col min="2819" max="2819" width="17" style="35" customWidth="1"/>
    <col min="2820" max="2820" width="13.44140625" style="35" customWidth="1"/>
    <col min="2821" max="2821" width="32.109375" style="35" customWidth="1"/>
    <col min="2822" max="2822" width="15.44140625" style="35" customWidth="1"/>
    <col min="2823" max="2823" width="12.21875" style="35" customWidth="1"/>
    <col min="2824" max="3072" width="9" style="35"/>
    <col min="3073" max="3073" width="4.88671875" style="35" customWidth="1"/>
    <col min="3074" max="3074" width="30.6640625" style="35" customWidth="1"/>
    <col min="3075" max="3075" width="17" style="35" customWidth="1"/>
    <col min="3076" max="3076" width="13.44140625" style="35" customWidth="1"/>
    <col min="3077" max="3077" width="32.109375" style="35" customWidth="1"/>
    <col min="3078" max="3078" width="15.44140625" style="35" customWidth="1"/>
    <col min="3079" max="3079" width="12.21875" style="35" customWidth="1"/>
    <col min="3080" max="3328" width="9" style="35"/>
    <col min="3329" max="3329" width="4.88671875" style="35" customWidth="1"/>
    <col min="3330" max="3330" width="30.6640625" style="35" customWidth="1"/>
    <col min="3331" max="3331" width="17" style="35" customWidth="1"/>
    <col min="3332" max="3332" width="13.44140625" style="35" customWidth="1"/>
    <col min="3333" max="3333" width="32.109375" style="35" customWidth="1"/>
    <col min="3334" max="3334" width="15.44140625" style="35" customWidth="1"/>
    <col min="3335" max="3335" width="12.21875" style="35" customWidth="1"/>
    <col min="3336" max="3584" width="9" style="35"/>
    <col min="3585" max="3585" width="4.88671875" style="35" customWidth="1"/>
    <col min="3586" max="3586" width="30.6640625" style="35" customWidth="1"/>
    <col min="3587" max="3587" width="17" style="35" customWidth="1"/>
    <col min="3588" max="3588" width="13.44140625" style="35" customWidth="1"/>
    <col min="3589" max="3589" width="32.109375" style="35" customWidth="1"/>
    <col min="3590" max="3590" width="15.44140625" style="35" customWidth="1"/>
    <col min="3591" max="3591" width="12.21875" style="35" customWidth="1"/>
    <col min="3592" max="3840" width="9" style="35"/>
    <col min="3841" max="3841" width="4.88671875" style="35" customWidth="1"/>
    <col min="3842" max="3842" width="30.6640625" style="35" customWidth="1"/>
    <col min="3843" max="3843" width="17" style="35" customWidth="1"/>
    <col min="3844" max="3844" width="13.44140625" style="35" customWidth="1"/>
    <col min="3845" max="3845" width="32.109375" style="35" customWidth="1"/>
    <col min="3846" max="3846" width="15.44140625" style="35" customWidth="1"/>
    <col min="3847" max="3847" width="12.21875" style="35" customWidth="1"/>
    <col min="3848" max="4096" width="9" style="35"/>
    <col min="4097" max="4097" width="4.88671875" style="35" customWidth="1"/>
    <col min="4098" max="4098" width="30.6640625" style="35" customWidth="1"/>
    <col min="4099" max="4099" width="17" style="35" customWidth="1"/>
    <col min="4100" max="4100" width="13.44140625" style="35" customWidth="1"/>
    <col min="4101" max="4101" width="32.109375" style="35" customWidth="1"/>
    <col min="4102" max="4102" width="15.44140625" style="35" customWidth="1"/>
    <col min="4103" max="4103" width="12.21875" style="35" customWidth="1"/>
    <col min="4104" max="4352" width="9" style="35"/>
    <col min="4353" max="4353" width="4.88671875" style="35" customWidth="1"/>
    <col min="4354" max="4354" width="30.6640625" style="35" customWidth="1"/>
    <col min="4355" max="4355" width="17" style="35" customWidth="1"/>
    <col min="4356" max="4356" width="13.44140625" style="35" customWidth="1"/>
    <col min="4357" max="4357" width="32.109375" style="35" customWidth="1"/>
    <col min="4358" max="4358" width="15.44140625" style="35" customWidth="1"/>
    <col min="4359" max="4359" width="12.21875" style="35" customWidth="1"/>
    <col min="4360" max="4608" width="9" style="35"/>
    <col min="4609" max="4609" width="4.88671875" style="35" customWidth="1"/>
    <col min="4610" max="4610" width="30.6640625" style="35" customWidth="1"/>
    <col min="4611" max="4611" width="17" style="35" customWidth="1"/>
    <col min="4612" max="4612" width="13.44140625" style="35" customWidth="1"/>
    <col min="4613" max="4613" width="32.109375" style="35" customWidth="1"/>
    <col min="4614" max="4614" width="15.44140625" style="35" customWidth="1"/>
    <col min="4615" max="4615" width="12.21875" style="35" customWidth="1"/>
    <col min="4616" max="4864" width="9" style="35"/>
    <col min="4865" max="4865" width="4.88671875" style="35" customWidth="1"/>
    <col min="4866" max="4866" width="30.6640625" style="35" customWidth="1"/>
    <col min="4867" max="4867" width="17" style="35" customWidth="1"/>
    <col min="4868" max="4868" width="13.44140625" style="35" customWidth="1"/>
    <col min="4869" max="4869" width="32.109375" style="35" customWidth="1"/>
    <col min="4870" max="4870" width="15.44140625" style="35" customWidth="1"/>
    <col min="4871" max="4871" width="12.21875" style="35" customWidth="1"/>
    <col min="4872" max="5120" width="9" style="35"/>
    <col min="5121" max="5121" width="4.88671875" style="35" customWidth="1"/>
    <col min="5122" max="5122" width="30.6640625" style="35" customWidth="1"/>
    <col min="5123" max="5123" width="17" style="35" customWidth="1"/>
    <col min="5124" max="5124" width="13.44140625" style="35" customWidth="1"/>
    <col min="5125" max="5125" width="32.109375" style="35" customWidth="1"/>
    <col min="5126" max="5126" width="15.44140625" style="35" customWidth="1"/>
    <col min="5127" max="5127" width="12.21875" style="35" customWidth="1"/>
    <col min="5128" max="5376" width="9" style="35"/>
    <col min="5377" max="5377" width="4.88671875" style="35" customWidth="1"/>
    <col min="5378" max="5378" width="30.6640625" style="35" customWidth="1"/>
    <col min="5379" max="5379" width="17" style="35" customWidth="1"/>
    <col min="5380" max="5380" width="13.44140625" style="35" customWidth="1"/>
    <col min="5381" max="5381" width="32.109375" style="35" customWidth="1"/>
    <col min="5382" max="5382" width="15.44140625" style="35" customWidth="1"/>
    <col min="5383" max="5383" width="12.21875" style="35" customWidth="1"/>
    <col min="5384" max="5632" width="9" style="35"/>
    <col min="5633" max="5633" width="4.88671875" style="35" customWidth="1"/>
    <col min="5634" max="5634" width="30.6640625" style="35" customWidth="1"/>
    <col min="5635" max="5635" width="17" style="35" customWidth="1"/>
    <col min="5636" max="5636" width="13.44140625" style="35" customWidth="1"/>
    <col min="5637" max="5637" width="32.109375" style="35" customWidth="1"/>
    <col min="5638" max="5638" width="15.44140625" style="35" customWidth="1"/>
    <col min="5639" max="5639" width="12.21875" style="35" customWidth="1"/>
    <col min="5640" max="5888" width="9" style="35"/>
    <col min="5889" max="5889" width="4.88671875" style="35" customWidth="1"/>
    <col min="5890" max="5890" width="30.6640625" style="35" customWidth="1"/>
    <col min="5891" max="5891" width="17" style="35" customWidth="1"/>
    <col min="5892" max="5892" width="13.44140625" style="35" customWidth="1"/>
    <col min="5893" max="5893" width="32.109375" style="35" customWidth="1"/>
    <col min="5894" max="5894" width="15.44140625" style="35" customWidth="1"/>
    <col min="5895" max="5895" width="12.21875" style="35" customWidth="1"/>
    <col min="5896" max="6144" width="9" style="35"/>
    <col min="6145" max="6145" width="4.88671875" style="35" customWidth="1"/>
    <col min="6146" max="6146" width="30.6640625" style="35" customWidth="1"/>
    <col min="6147" max="6147" width="17" style="35" customWidth="1"/>
    <col min="6148" max="6148" width="13.44140625" style="35" customWidth="1"/>
    <col min="6149" max="6149" width="32.109375" style="35" customWidth="1"/>
    <col min="6150" max="6150" width="15.44140625" style="35" customWidth="1"/>
    <col min="6151" max="6151" width="12.21875" style="35" customWidth="1"/>
    <col min="6152" max="6400" width="9" style="35"/>
    <col min="6401" max="6401" width="4.88671875" style="35" customWidth="1"/>
    <col min="6402" max="6402" width="30.6640625" style="35" customWidth="1"/>
    <col min="6403" max="6403" width="17" style="35" customWidth="1"/>
    <col min="6404" max="6404" width="13.44140625" style="35" customWidth="1"/>
    <col min="6405" max="6405" width="32.109375" style="35" customWidth="1"/>
    <col min="6406" max="6406" width="15.44140625" style="35" customWidth="1"/>
    <col min="6407" max="6407" width="12.21875" style="35" customWidth="1"/>
    <col min="6408" max="6656" width="9" style="35"/>
    <col min="6657" max="6657" width="4.88671875" style="35" customWidth="1"/>
    <col min="6658" max="6658" width="30.6640625" style="35" customWidth="1"/>
    <col min="6659" max="6659" width="17" style="35" customWidth="1"/>
    <col min="6660" max="6660" width="13.44140625" style="35" customWidth="1"/>
    <col min="6661" max="6661" width="32.109375" style="35" customWidth="1"/>
    <col min="6662" max="6662" width="15.44140625" style="35" customWidth="1"/>
    <col min="6663" max="6663" width="12.21875" style="35" customWidth="1"/>
    <col min="6664" max="6912" width="9" style="35"/>
    <col min="6913" max="6913" width="4.88671875" style="35" customWidth="1"/>
    <col min="6914" max="6914" width="30.6640625" style="35" customWidth="1"/>
    <col min="6915" max="6915" width="17" style="35" customWidth="1"/>
    <col min="6916" max="6916" width="13.44140625" style="35" customWidth="1"/>
    <col min="6917" max="6917" width="32.109375" style="35" customWidth="1"/>
    <col min="6918" max="6918" width="15.44140625" style="35" customWidth="1"/>
    <col min="6919" max="6919" width="12.21875" style="35" customWidth="1"/>
    <col min="6920" max="7168" width="9" style="35"/>
    <col min="7169" max="7169" width="4.88671875" style="35" customWidth="1"/>
    <col min="7170" max="7170" width="30.6640625" style="35" customWidth="1"/>
    <col min="7171" max="7171" width="17" style="35" customWidth="1"/>
    <col min="7172" max="7172" width="13.44140625" style="35" customWidth="1"/>
    <col min="7173" max="7173" width="32.109375" style="35" customWidth="1"/>
    <col min="7174" max="7174" width="15.44140625" style="35" customWidth="1"/>
    <col min="7175" max="7175" width="12.21875" style="35" customWidth="1"/>
    <col min="7176" max="7424" width="9" style="35"/>
    <col min="7425" max="7425" width="4.88671875" style="35" customWidth="1"/>
    <col min="7426" max="7426" width="30.6640625" style="35" customWidth="1"/>
    <col min="7427" max="7427" width="17" style="35" customWidth="1"/>
    <col min="7428" max="7428" width="13.44140625" style="35" customWidth="1"/>
    <col min="7429" max="7429" width="32.109375" style="35" customWidth="1"/>
    <col min="7430" max="7430" width="15.44140625" style="35" customWidth="1"/>
    <col min="7431" max="7431" width="12.21875" style="35" customWidth="1"/>
    <col min="7432" max="7680" width="9" style="35"/>
    <col min="7681" max="7681" width="4.88671875" style="35" customWidth="1"/>
    <col min="7682" max="7682" width="30.6640625" style="35" customWidth="1"/>
    <col min="7683" max="7683" width="17" style="35" customWidth="1"/>
    <col min="7684" max="7684" width="13.44140625" style="35" customWidth="1"/>
    <col min="7685" max="7685" width="32.109375" style="35" customWidth="1"/>
    <col min="7686" max="7686" width="15.44140625" style="35" customWidth="1"/>
    <col min="7687" max="7687" width="12.21875" style="35" customWidth="1"/>
    <col min="7688" max="7936" width="9" style="35"/>
    <col min="7937" max="7937" width="4.88671875" style="35" customWidth="1"/>
    <col min="7938" max="7938" width="30.6640625" style="35" customWidth="1"/>
    <col min="7939" max="7939" width="17" style="35" customWidth="1"/>
    <col min="7940" max="7940" width="13.44140625" style="35" customWidth="1"/>
    <col min="7941" max="7941" width="32.109375" style="35" customWidth="1"/>
    <col min="7942" max="7942" width="15.44140625" style="35" customWidth="1"/>
    <col min="7943" max="7943" width="12.21875" style="35" customWidth="1"/>
    <col min="7944" max="8192" width="9" style="35"/>
    <col min="8193" max="8193" width="4.88671875" style="35" customWidth="1"/>
    <col min="8194" max="8194" width="30.6640625" style="35" customWidth="1"/>
    <col min="8195" max="8195" width="17" style="35" customWidth="1"/>
    <col min="8196" max="8196" width="13.44140625" style="35" customWidth="1"/>
    <col min="8197" max="8197" width="32.109375" style="35" customWidth="1"/>
    <col min="8198" max="8198" width="15.44140625" style="35" customWidth="1"/>
    <col min="8199" max="8199" width="12.21875" style="35" customWidth="1"/>
    <col min="8200" max="8448" width="9" style="35"/>
    <col min="8449" max="8449" width="4.88671875" style="35" customWidth="1"/>
    <col min="8450" max="8450" width="30.6640625" style="35" customWidth="1"/>
    <col min="8451" max="8451" width="17" style="35" customWidth="1"/>
    <col min="8452" max="8452" width="13.44140625" style="35" customWidth="1"/>
    <col min="8453" max="8453" width="32.109375" style="35" customWidth="1"/>
    <col min="8454" max="8454" width="15.44140625" style="35" customWidth="1"/>
    <col min="8455" max="8455" width="12.21875" style="35" customWidth="1"/>
    <col min="8456" max="8704" width="9" style="35"/>
    <col min="8705" max="8705" width="4.88671875" style="35" customWidth="1"/>
    <col min="8706" max="8706" width="30.6640625" style="35" customWidth="1"/>
    <col min="8707" max="8707" width="17" style="35" customWidth="1"/>
    <col min="8708" max="8708" width="13.44140625" style="35" customWidth="1"/>
    <col min="8709" max="8709" width="32.109375" style="35" customWidth="1"/>
    <col min="8710" max="8710" width="15.44140625" style="35" customWidth="1"/>
    <col min="8711" max="8711" width="12.21875" style="35" customWidth="1"/>
    <col min="8712" max="8960" width="9" style="35"/>
    <col min="8961" max="8961" width="4.88671875" style="35" customWidth="1"/>
    <col min="8962" max="8962" width="30.6640625" style="35" customWidth="1"/>
    <col min="8963" max="8963" width="17" style="35" customWidth="1"/>
    <col min="8964" max="8964" width="13.44140625" style="35" customWidth="1"/>
    <col min="8965" max="8965" width="32.109375" style="35" customWidth="1"/>
    <col min="8966" max="8966" width="15.44140625" style="35" customWidth="1"/>
    <col min="8967" max="8967" width="12.21875" style="35" customWidth="1"/>
    <col min="8968" max="9216" width="9" style="35"/>
    <col min="9217" max="9217" width="4.88671875" style="35" customWidth="1"/>
    <col min="9218" max="9218" width="30.6640625" style="35" customWidth="1"/>
    <col min="9219" max="9219" width="17" style="35" customWidth="1"/>
    <col min="9220" max="9220" width="13.44140625" style="35" customWidth="1"/>
    <col min="9221" max="9221" width="32.109375" style="35" customWidth="1"/>
    <col min="9222" max="9222" width="15.44140625" style="35" customWidth="1"/>
    <col min="9223" max="9223" width="12.21875" style="35" customWidth="1"/>
    <col min="9224" max="9472" width="9" style="35"/>
    <col min="9473" max="9473" width="4.88671875" style="35" customWidth="1"/>
    <col min="9474" max="9474" width="30.6640625" style="35" customWidth="1"/>
    <col min="9475" max="9475" width="17" style="35" customWidth="1"/>
    <col min="9476" max="9476" width="13.44140625" style="35" customWidth="1"/>
    <col min="9477" max="9477" width="32.109375" style="35" customWidth="1"/>
    <col min="9478" max="9478" width="15.44140625" style="35" customWidth="1"/>
    <col min="9479" max="9479" width="12.21875" style="35" customWidth="1"/>
    <col min="9480" max="9728" width="9" style="35"/>
    <col min="9729" max="9729" width="4.88671875" style="35" customWidth="1"/>
    <col min="9730" max="9730" width="30.6640625" style="35" customWidth="1"/>
    <col min="9731" max="9731" width="17" style="35" customWidth="1"/>
    <col min="9732" max="9732" width="13.44140625" style="35" customWidth="1"/>
    <col min="9733" max="9733" width="32.109375" style="35" customWidth="1"/>
    <col min="9734" max="9734" width="15.44140625" style="35" customWidth="1"/>
    <col min="9735" max="9735" width="12.21875" style="35" customWidth="1"/>
    <col min="9736" max="9984" width="9" style="35"/>
    <col min="9985" max="9985" width="4.88671875" style="35" customWidth="1"/>
    <col min="9986" max="9986" width="30.6640625" style="35" customWidth="1"/>
    <col min="9987" max="9987" width="17" style="35" customWidth="1"/>
    <col min="9988" max="9988" width="13.44140625" style="35" customWidth="1"/>
    <col min="9989" max="9989" width="32.109375" style="35" customWidth="1"/>
    <col min="9990" max="9990" width="15.44140625" style="35" customWidth="1"/>
    <col min="9991" max="9991" width="12.21875" style="35" customWidth="1"/>
    <col min="9992" max="10240" width="9" style="35"/>
    <col min="10241" max="10241" width="4.88671875" style="35" customWidth="1"/>
    <col min="10242" max="10242" width="30.6640625" style="35" customWidth="1"/>
    <col min="10243" max="10243" width="17" style="35" customWidth="1"/>
    <col min="10244" max="10244" width="13.44140625" style="35" customWidth="1"/>
    <col min="10245" max="10245" width="32.109375" style="35" customWidth="1"/>
    <col min="10246" max="10246" width="15.44140625" style="35" customWidth="1"/>
    <col min="10247" max="10247" width="12.21875" style="35" customWidth="1"/>
    <col min="10248" max="10496" width="9" style="35"/>
    <col min="10497" max="10497" width="4.88671875" style="35" customWidth="1"/>
    <col min="10498" max="10498" width="30.6640625" style="35" customWidth="1"/>
    <col min="10499" max="10499" width="17" style="35" customWidth="1"/>
    <col min="10500" max="10500" width="13.44140625" style="35" customWidth="1"/>
    <col min="10501" max="10501" width="32.109375" style="35" customWidth="1"/>
    <col min="10502" max="10502" width="15.44140625" style="35" customWidth="1"/>
    <col min="10503" max="10503" width="12.21875" style="35" customWidth="1"/>
    <col min="10504" max="10752" width="9" style="35"/>
    <col min="10753" max="10753" width="4.88671875" style="35" customWidth="1"/>
    <col min="10754" max="10754" width="30.6640625" style="35" customWidth="1"/>
    <col min="10755" max="10755" width="17" style="35" customWidth="1"/>
    <col min="10756" max="10756" width="13.44140625" style="35" customWidth="1"/>
    <col min="10757" max="10757" width="32.109375" style="35" customWidth="1"/>
    <col min="10758" max="10758" width="15.44140625" style="35" customWidth="1"/>
    <col min="10759" max="10759" width="12.21875" style="35" customWidth="1"/>
    <col min="10760" max="11008" width="9" style="35"/>
    <col min="11009" max="11009" width="4.88671875" style="35" customWidth="1"/>
    <col min="11010" max="11010" width="30.6640625" style="35" customWidth="1"/>
    <col min="11011" max="11011" width="17" style="35" customWidth="1"/>
    <col min="11012" max="11012" width="13.44140625" style="35" customWidth="1"/>
    <col min="11013" max="11013" width="32.109375" style="35" customWidth="1"/>
    <col min="11014" max="11014" width="15.44140625" style="35" customWidth="1"/>
    <col min="11015" max="11015" width="12.21875" style="35" customWidth="1"/>
    <col min="11016" max="11264" width="9" style="35"/>
    <col min="11265" max="11265" width="4.88671875" style="35" customWidth="1"/>
    <col min="11266" max="11266" width="30.6640625" style="35" customWidth="1"/>
    <col min="11267" max="11267" width="17" style="35" customWidth="1"/>
    <col min="11268" max="11268" width="13.44140625" style="35" customWidth="1"/>
    <col min="11269" max="11269" width="32.109375" style="35" customWidth="1"/>
    <col min="11270" max="11270" width="15.44140625" style="35" customWidth="1"/>
    <col min="11271" max="11271" width="12.21875" style="35" customWidth="1"/>
    <col min="11272" max="11520" width="9" style="35"/>
    <col min="11521" max="11521" width="4.88671875" style="35" customWidth="1"/>
    <col min="11522" max="11522" width="30.6640625" style="35" customWidth="1"/>
    <col min="11523" max="11523" width="17" style="35" customWidth="1"/>
    <col min="11524" max="11524" width="13.44140625" style="35" customWidth="1"/>
    <col min="11525" max="11525" width="32.109375" style="35" customWidth="1"/>
    <col min="11526" max="11526" width="15.44140625" style="35" customWidth="1"/>
    <col min="11527" max="11527" width="12.21875" style="35" customWidth="1"/>
    <col min="11528" max="11776" width="9" style="35"/>
    <col min="11777" max="11777" width="4.88671875" style="35" customWidth="1"/>
    <col min="11778" max="11778" width="30.6640625" style="35" customWidth="1"/>
    <col min="11779" max="11779" width="17" style="35" customWidth="1"/>
    <col min="11780" max="11780" width="13.44140625" style="35" customWidth="1"/>
    <col min="11781" max="11781" width="32.109375" style="35" customWidth="1"/>
    <col min="11782" max="11782" width="15.44140625" style="35" customWidth="1"/>
    <col min="11783" max="11783" width="12.21875" style="35" customWidth="1"/>
    <col min="11784" max="12032" width="9" style="35"/>
    <col min="12033" max="12033" width="4.88671875" style="35" customWidth="1"/>
    <col min="12034" max="12034" width="30.6640625" style="35" customWidth="1"/>
    <col min="12035" max="12035" width="17" style="35" customWidth="1"/>
    <col min="12036" max="12036" width="13.44140625" style="35" customWidth="1"/>
    <col min="12037" max="12037" width="32.109375" style="35" customWidth="1"/>
    <col min="12038" max="12038" width="15.44140625" style="35" customWidth="1"/>
    <col min="12039" max="12039" width="12.21875" style="35" customWidth="1"/>
    <col min="12040" max="12288" width="9" style="35"/>
    <col min="12289" max="12289" width="4.88671875" style="35" customWidth="1"/>
    <col min="12290" max="12290" width="30.6640625" style="35" customWidth="1"/>
    <col min="12291" max="12291" width="17" style="35" customWidth="1"/>
    <col min="12292" max="12292" width="13.44140625" style="35" customWidth="1"/>
    <col min="12293" max="12293" width="32.109375" style="35" customWidth="1"/>
    <col min="12294" max="12294" width="15.44140625" style="35" customWidth="1"/>
    <col min="12295" max="12295" width="12.21875" style="35" customWidth="1"/>
    <col min="12296" max="12544" width="9" style="35"/>
    <col min="12545" max="12545" width="4.88671875" style="35" customWidth="1"/>
    <col min="12546" max="12546" width="30.6640625" style="35" customWidth="1"/>
    <col min="12547" max="12547" width="17" style="35" customWidth="1"/>
    <col min="12548" max="12548" width="13.44140625" style="35" customWidth="1"/>
    <col min="12549" max="12549" width="32.109375" style="35" customWidth="1"/>
    <col min="12550" max="12550" width="15.44140625" style="35" customWidth="1"/>
    <col min="12551" max="12551" width="12.21875" style="35" customWidth="1"/>
    <col min="12552" max="12800" width="9" style="35"/>
    <col min="12801" max="12801" width="4.88671875" style="35" customWidth="1"/>
    <col min="12802" max="12802" width="30.6640625" style="35" customWidth="1"/>
    <col min="12803" max="12803" width="17" style="35" customWidth="1"/>
    <col min="12804" max="12804" width="13.44140625" style="35" customWidth="1"/>
    <col min="12805" max="12805" width="32.109375" style="35" customWidth="1"/>
    <col min="12806" max="12806" width="15.44140625" style="35" customWidth="1"/>
    <col min="12807" max="12807" width="12.21875" style="35" customWidth="1"/>
    <col min="12808" max="13056" width="9" style="35"/>
    <col min="13057" max="13057" width="4.88671875" style="35" customWidth="1"/>
    <col min="13058" max="13058" width="30.6640625" style="35" customWidth="1"/>
    <col min="13059" max="13059" width="17" style="35" customWidth="1"/>
    <col min="13060" max="13060" width="13.44140625" style="35" customWidth="1"/>
    <col min="13061" max="13061" width="32.109375" style="35" customWidth="1"/>
    <col min="13062" max="13062" width="15.44140625" style="35" customWidth="1"/>
    <col min="13063" max="13063" width="12.21875" style="35" customWidth="1"/>
    <col min="13064" max="13312" width="9" style="35"/>
    <col min="13313" max="13313" width="4.88671875" style="35" customWidth="1"/>
    <col min="13314" max="13314" width="30.6640625" style="35" customWidth="1"/>
    <col min="13315" max="13315" width="17" style="35" customWidth="1"/>
    <col min="13316" max="13316" width="13.44140625" style="35" customWidth="1"/>
    <col min="13317" max="13317" width="32.109375" style="35" customWidth="1"/>
    <col min="13318" max="13318" width="15.44140625" style="35" customWidth="1"/>
    <col min="13319" max="13319" width="12.21875" style="35" customWidth="1"/>
    <col min="13320" max="13568" width="9" style="35"/>
    <col min="13569" max="13569" width="4.88671875" style="35" customWidth="1"/>
    <col min="13570" max="13570" width="30.6640625" style="35" customWidth="1"/>
    <col min="13571" max="13571" width="17" style="35" customWidth="1"/>
    <col min="13572" max="13572" width="13.44140625" style="35" customWidth="1"/>
    <col min="13573" max="13573" width="32.109375" style="35" customWidth="1"/>
    <col min="13574" max="13574" width="15.44140625" style="35" customWidth="1"/>
    <col min="13575" max="13575" width="12.21875" style="35" customWidth="1"/>
    <col min="13576" max="13824" width="9" style="35"/>
    <col min="13825" max="13825" width="4.88671875" style="35" customWidth="1"/>
    <col min="13826" max="13826" width="30.6640625" style="35" customWidth="1"/>
    <col min="13827" max="13827" width="17" style="35" customWidth="1"/>
    <col min="13828" max="13828" width="13.44140625" style="35" customWidth="1"/>
    <col min="13829" max="13829" width="32.109375" style="35" customWidth="1"/>
    <col min="13830" max="13830" width="15.44140625" style="35" customWidth="1"/>
    <col min="13831" max="13831" width="12.21875" style="35" customWidth="1"/>
    <col min="13832" max="14080" width="9" style="35"/>
    <col min="14081" max="14081" width="4.88671875" style="35" customWidth="1"/>
    <col min="14082" max="14082" width="30.6640625" style="35" customWidth="1"/>
    <col min="14083" max="14083" width="17" style="35" customWidth="1"/>
    <col min="14084" max="14084" width="13.44140625" style="35" customWidth="1"/>
    <col min="14085" max="14085" width="32.109375" style="35" customWidth="1"/>
    <col min="14086" max="14086" width="15.44140625" style="35" customWidth="1"/>
    <col min="14087" max="14087" width="12.21875" style="35" customWidth="1"/>
    <col min="14088" max="14336" width="9" style="35"/>
    <col min="14337" max="14337" width="4.88671875" style="35" customWidth="1"/>
    <col min="14338" max="14338" width="30.6640625" style="35" customWidth="1"/>
    <col min="14339" max="14339" width="17" style="35" customWidth="1"/>
    <col min="14340" max="14340" width="13.44140625" style="35" customWidth="1"/>
    <col min="14341" max="14341" width="32.109375" style="35" customWidth="1"/>
    <col min="14342" max="14342" width="15.44140625" style="35" customWidth="1"/>
    <col min="14343" max="14343" width="12.21875" style="35" customWidth="1"/>
    <col min="14344" max="14592" width="9" style="35"/>
    <col min="14593" max="14593" width="4.88671875" style="35" customWidth="1"/>
    <col min="14594" max="14594" width="30.6640625" style="35" customWidth="1"/>
    <col min="14595" max="14595" width="17" style="35" customWidth="1"/>
    <col min="14596" max="14596" width="13.44140625" style="35" customWidth="1"/>
    <col min="14597" max="14597" width="32.109375" style="35" customWidth="1"/>
    <col min="14598" max="14598" width="15.44140625" style="35" customWidth="1"/>
    <col min="14599" max="14599" width="12.21875" style="35" customWidth="1"/>
    <col min="14600" max="14848" width="9" style="35"/>
    <col min="14849" max="14849" width="4.88671875" style="35" customWidth="1"/>
    <col min="14850" max="14850" width="30.6640625" style="35" customWidth="1"/>
    <col min="14851" max="14851" width="17" style="35" customWidth="1"/>
    <col min="14852" max="14852" width="13.44140625" style="35" customWidth="1"/>
    <col min="14853" max="14853" width="32.109375" style="35" customWidth="1"/>
    <col min="14854" max="14854" width="15.44140625" style="35" customWidth="1"/>
    <col min="14855" max="14855" width="12.21875" style="35" customWidth="1"/>
    <col min="14856" max="15104" width="9" style="35"/>
    <col min="15105" max="15105" width="4.88671875" style="35" customWidth="1"/>
    <col min="15106" max="15106" width="30.6640625" style="35" customWidth="1"/>
    <col min="15107" max="15107" width="17" style="35" customWidth="1"/>
    <col min="15108" max="15108" width="13.44140625" style="35" customWidth="1"/>
    <col min="15109" max="15109" width="32.109375" style="35" customWidth="1"/>
    <col min="15110" max="15110" width="15.44140625" style="35" customWidth="1"/>
    <col min="15111" max="15111" width="12.21875" style="35" customWidth="1"/>
    <col min="15112" max="15360" width="9" style="35"/>
    <col min="15361" max="15361" width="4.88671875" style="35" customWidth="1"/>
    <col min="15362" max="15362" width="30.6640625" style="35" customWidth="1"/>
    <col min="15363" max="15363" width="17" style="35" customWidth="1"/>
    <col min="15364" max="15364" width="13.44140625" style="35" customWidth="1"/>
    <col min="15365" max="15365" width="32.109375" style="35" customWidth="1"/>
    <col min="15366" max="15366" width="15.44140625" style="35" customWidth="1"/>
    <col min="15367" max="15367" width="12.21875" style="35" customWidth="1"/>
    <col min="15368" max="15616" width="9" style="35"/>
    <col min="15617" max="15617" width="4.88671875" style="35" customWidth="1"/>
    <col min="15618" max="15618" width="30.6640625" style="35" customWidth="1"/>
    <col min="15619" max="15619" width="17" style="35" customWidth="1"/>
    <col min="15620" max="15620" width="13.44140625" style="35" customWidth="1"/>
    <col min="15621" max="15621" width="32.109375" style="35" customWidth="1"/>
    <col min="15622" max="15622" width="15.44140625" style="35" customWidth="1"/>
    <col min="15623" max="15623" width="12.21875" style="35" customWidth="1"/>
    <col min="15624" max="15872" width="9" style="35"/>
    <col min="15873" max="15873" width="4.88671875" style="35" customWidth="1"/>
    <col min="15874" max="15874" width="30.6640625" style="35" customWidth="1"/>
    <col min="15875" max="15875" width="17" style="35" customWidth="1"/>
    <col min="15876" max="15876" width="13.44140625" style="35" customWidth="1"/>
    <col min="15877" max="15877" width="32.109375" style="35" customWidth="1"/>
    <col min="15878" max="15878" width="15.44140625" style="35" customWidth="1"/>
    <col min="15879" max="15879" width="12.21875" style="35" customWidth="1"/>
    <col min="15880" max="16128" width="9" style="35"/>
    <col min="16129" max="16129" width="4.88671875" style="35" customWidth="1"/>
    <col min="16130" max="16130" width="30.6640625" style="35" customWidth="1"/>
    <col min="16131" max="16131" width="17" style="35" customWidth="1"/>
    <col min="16132" max="16132" width="13.44140625" style="35" customWidth="1"/>
    <col min="16133" max="16133" width="32.109375" style="35" customWidth="1"/>
    <col min="16134" max="16134" width="15.44140625" style="35" customWidth="1"/>
    <col min="16135" max="16135" width="12.21875" style="35" customWidth="1"/>
    <col min="16136" max="16384" width="9" style="35"/>
  </cols>
  <sheetData>
    <row r="1" spans="1:16" ht="21" customHeight="1">
      <c r="A1" s="464" t="s">
        <v>1026</v>
      </c>
      <c r="B1" s="464"/>
      <c r="C1" s="464"/>
      <c r="D1" s="464"/>
      <c r="E1" s="464"/>
      <c r="F1" s="464"/>
      <c r="G1" s="464"/>
      <c r="H1" s="464"/>
      <c r="I1" s="464"/>
      <c r="J1" s="464"/>
      <c r="K1" s="464"/>
      <c r="L1" s="464"/>
      <c r="M1" s="464"/>
      <c r="N1" s="464"/>
      <c r="O1" s="464"/>
      <c r="P1" s="464"/>
    </row>
    <row r="2" spans="1:16" ht="23.25" customHeight="1">
      <c r="A2" s="463" t="s">
        <v>1027</v>
      </c>
      <c r="B2" s="463"/>
      <c r="C2" s="463"/>
      <c r="D2" s="463"/>
      <c r="E2" s="463"/>
      <c r="F2" s="463"/>
      <c r="G2" s="463"/>
      <c r="H2" s="463"/>
      <c r="I2" s="463"/>
      <c r="J2" s="463"/>
      <c r="K2" s="463"/>
      <c r="L2" s="463"/>
      <c r="M2" s="463"/>
      <c r="N2" s="463"/>
      <c r="O2" s="463"/>
      <c r="P2" s="463"/>
    </row>
    <row r="3" spans="1:16" ht="18" customHeight="1">
      <c r="A3" s="34"/>
      <c r="B3" s="252"/>
      <c r="C3" s="345"/>
      <c r="D3" s="345"/>
      <c r="E3" s="345"/>
      <c r="F3" s="345"/>
      <c r="G3" s="244"/>
      <c r="H3" s="249"/>
      <c r="I3" s="34"/>
      <c r="J3" s="252"/>
      <c r="K3" s="345"/>
      <c r="L3" s="345"/>
      <c r="M3" s="345">
        <f>E5-M5</f>
        <v>0</v>
      </c>
      <c r="N3" s="345"/>
      <c r="O3" s="34"/>
      <c r="P3" s="228" t="s">
        <v>989</v>
      </c>
    </row>
    <row r="4" spans="1:16" ht="52.2">
      <c r="A4" s="132" t="s">
        <v>1002</v>
      </c>
      <c r="B4" s="253" t="s">
        <v>1028</v>
      </c>
      <c r="C4" s="346" t="s">
        <v>1029</v>
      </c>
      <c r="D4" s="346" t="s">
        <v>1030</v>
      </c>
      <c r="E4" s="346" t="s">
        <v>1688</v>
      </c>
      <c r="F4" s="346" t="s">
        <v>991</v>
      </c>
      <c r="G4" s="245" t="s">
        <v>1689</v>
      </c>
      <c r="H4" s="250" t="s">
        <v>1031</v>
      </c>
      <c r="I4" s="132" t="s">
        <v>1032</v>
      </c>
      <c r="J4" s="253" t="s">
        <v>1028</v>
      </c>
      <c r="K4" s="346" t="s">
        <v>1029</v>
      </c>
      <c r="L4" s="346" t="s">
        <v>1030</v>
      </c>
      <c r="M4" s="346" t="s">
        <v>1688</v>
      </c>
      <c r="N4" s="346" t="s">
        <v>991</v>
      </c>
      <c r="O4" s="245" t="s">
        <v>1689</v>
      </c>
      <c r="P4" s="134" t="s">
        <v>1031</v>
      </c>
    </row>
    <row r="5" spans="1:16" ht="15.75" customHeight="1">
      <c r="A5" s="132" t="s">
        <v>1033</v>
      </c>
      <c r="B5" s="254">
        <f>B6+B33</f>
        <v>1255581</v>
      </c>
      <c r="C5" s="347">
        <f>C6+C33</f>
        <v>1097820</v>
      </c>
      <c r="D5" s="347">
        <f>D6+D33</f>
        <v>1090320</v>
      </c>
      <c r="E5" s="347">
        <f>E6+E33</f>
        <v>1230593</v>
      </c>
      <c r="F5" s="347">
        <f>F6+F33</f>
        <v>1280203</v>
      </c>
      <c r="G5" s="311">
        <f>ROUND(F5/E5,3)*100</f>
        <v>104</v>
      </c>
      <c r="H5" s="311">
        <f>ROUND(SUM(F5-B5)/B5,3)*100</f>
        <v>2</v>
      </c>
      <c r="I5" s="132" t="s">
        <v>1033</v>
      </c>
      <c r="J5" s="254">
        <f>J6+J33</f>
        <v>1290692</v>
      </c>
      <c r="K5" s="347">
        <f>K6+K33</f>
        <v>1097820</v>
      </c>
      <c r="L5" s="347">
        <f>L6+L33</f>
        <v>1090320</v>
      </c>
      <c r="M5" s="347">
        <f t="shared" ref="M5:N5" si="0">M6+M33</f>
        <v>1230593</v>
      </c>
      <c r="N5" s="347">
        <f t="shared" si="0"/>
        <v>1280203</v>
      </c>
      <c r="O5" s="311">
        <f>ROUND(N5/M5,3)*100</f>
        <v>104</v>
      </c>
      <c r="P5" s="311">
        <f>ROUND(SUM(N5-J5)/J5,3)*100</f>
        <v>-0.8</v>
      </c>
    </row>
    <row r="6" spans="1:16" ht="15.75" customHeight="1">
      <c r="A6" s="60" t="s">
        <v>1</v>
      </c>
      <c r="B6" s="254">
        <f>B7+B22</f>
        <v>405737</v>
      </c>
      <c r="C6" s="347">
        <f>C7+C22</f>
        <v>422000</v>
      </c>
      <c r="D6" s="347">
        <f t="shared" ref="D6:F6" si="1">D7+D22</f>
        <v>366500</v>
      </c>
      <c r="E6" s="347">
        <f t="shared" si="1"/>
        <v>366500</v>
      </c>
      <c r="F6" s="347">
        <f t="shared" si="1"/>
        <v>367506</v>
      </c>
      <c r="G6" s="311">
        <f t="shared" ref="G6:G42" si="2">ROUND(F6/E6,3)*100</f>
        <v>100.29999999999998</v>
      </c>
      <c r="H6" s="311">
        <f t="shared" ref="H6:H42" si="3">ROUND(SUM(F6-B6)/B6,3)*100</f>
        <v>-9.4</v>
      </c>
      <c r="I6" s="60" t="s">
        <v>2</v>
      </c>
      <c r="J6" s="254">
        <f>SUM(J7:J31)</f>
        <v>979939</v>
      </c>
      <c r="K6" s="347">
        <f>SUM(K7:K31)</f>
        <v>928964</v>
      </c>
      <c r="L6" s="347">
        <f t="shared" ref="L6:N6" si="4">SUM(L7:L31)</f>
        <v>921464</v>
      </c>
      <c r="M6" s="347">
        <f t="shared" si="4"/>
        <v>1061737</v>
      </c>
      <c r="N6" s="347">
        <f t="shared" si="4"/>
        <v>969001</v>
      </c>
      <c r="O6" s="311">
        <f t="shared" ref="O6:O37" si="5">ROUND(N6/M6,3)*100</f>
        <v>91.3</v>
      </c>
      <c r="P6" s="311">
        <f t="shared" ref="P6:P44" si="6">ROUND(SUM(N6-J6)/J6,3)*100</f>
        <v>-1.0999999999999999</v>
      </c>
    </row>
    <row r="7" spans="1:16" ht="15.75" customHeight="1">
      <c r="A7" s="135" t="s">
        <v>1034</v>
      </c>
      <c r="B7" s="258">
        <f>SUM(B8:B21)</f>
        <v>277301</v>
      </c>
      <c r="C7" s="348">
        <f>SUM(C8:C21)</f>
        <v>298000</v>
      </c>
      <c r="D7" s="348">
        <f t="shared" ref="D7:F7" si="7">SUM(D8:D21)</f>
        <v>259500</v>
      </c>
      <c r="E7" s="348">
        <f t="shared" ref="E7" si="8">SUM(E8:E21)</f>
        <v>259500</v>
      </c>
      <c r="F7" s="348">
        <f t="shared" si="7"/>
        <v>259635</v>
      </c>
      <c r="G7" s="311">
        <f t="shared" si="2"/>
        <v>100.1</v>
      </c>
      <c r="H7" s="311">
        <f t="shared" si="3"/>
        <v>-6.4</v>
      </c>
      <c r="I7" s="136" t="s">
        <v>1035</v>
      </c>
      <c r="J7" s="255">
        <v>34989</v>
      </c>
      <c r="K7" s="348">
        <v>28366</v>
      </c>
      <c r="L7" s="348">
        <v>28326</v>
      </c>
      <c r="M7" s="348">
        <v>28326</v>
      </c>
      <c r="N7" s="348">
        <v>38300</v>
      </c>
      <c r="O7" s="311">
        <f t="shared" si="5"/>
        <v>135.20000000000002</v>
      </c>
      <c r="P7" s="311">
        <f t="shared" si="6"/>
        <v>9.5</v>
      </c>
    </row>
    <row r="8" spans="1:16" ht="15.75" customHeight="1">
      <c r="A8" s="135" t="s">
        <v>3</v>
      </c>
      <c r="B8" s="259">
        <v>80612</v>
      </c>
      <c r="C8" s="348">
        <v>82000</v>
      </c>
      <c r="D8" s="348">
        <v>79000</v>
      </c>
      <c r="E8" s="348">
        <v>79000</v>
      </c>
      <c r="F8" s="349">
        <v>83812</v>
      </c>
      <c r="G8" s="311">
        <f t="shared" si="2"/>
        <v>106.1</v>
      </c>
      <c r="H8" s="311">
        <f t="shared" si="3"/>
        <v>4</v>
      </c>
      <c r="I8" s="136" t="s">
        <v>1036</v>
      </c>
      <c r="J8" s="255"/>
      <c r="K8" s="348"/>
      <c r="L8" s="350"/>
      <c r="M8" s="350"/>
      <c r="N8" s="349"/>
      <c r="O8" s="311"/>
      <c r="P8" s="311"/>
    </row>
    <row r="9" spans="1:16" ht="15.75" customHeight="1">
      <c r="A9" s="135" t="s">
        <v>9</v>
      </c>
      <c r="B9" s="259">
        <v>28245</v>
      </c>
      <c r="C9" s="348">
        <v>32000</v>
      </c>
      <c r="D9" s="348">
        <v>30000</v>
      </c>
      <c r="E9" s="348">
        <v>30000</v>
      </c>
      <c r="F9" s="349">
        <v>44998</v>
      </c>
      <c r="G9" s="311">
        <f t="shared" si="2"/>
        <v>150</v>
      </c>
      <c r="H9" s="311">
        <f t="shared" si="3"/>
        <v>59.3</v>
      </c>
      <c r="I9" s="136" t="s">
        <v>1037</v>
      </c>
      <c r="J9" s="255">
        <v>682</v>
      </c>
      <c r="K9" s="348">
        <v>777</v>
      </c>
      <c r="L9" s="350">
        <v>777</v>
      </c>
      <c r="M9" s="350">
        <v>777</v>
      </c>
      <c r="N9" s="349">
        <v>693</v>
      </c>
      <c r="O9" s="311">
        <f t="shared" si="5"/>
        <v>89.2</v>
      </c>
      <c r="P9" s="311">
        <f t="shared" si="6"/>
        <v>1.6</v>
      </c>
    </row>
    <row r="10" spans="1:16" ht="15.75" customHeight="1">
      <c r="A10" s="135" t="s">
        <v>12</v>
      </c>
      <c r="B10" s="259">
        <v>8577</v>
      </c>
      <c r="C10" s="348">
        <v>9000</v>
      </c>
      <c r="D10" s="348">
        <v>9000</v>
      </c>
      <c r="E10" s="348">
        <v>9000</v>
      </c>
      <c r="F10" s="349">
        <v>5384</v>
      </c>
      <c r="G10" s="311">
        <f t="shared" si="2"/>
        <v>59.8</v>
      </c>
      <c r="H10" s="311">
        <f t="shared" si="3"/>
        <v>-37.200000000000003</v>
      </c>
      <c r="I10" s="136" t="s">
        <v>1038</v>
      </c>
      <c r="J10" s="255">
        <v>33934</v>
      </c>
      <c r="K10" s="348">
        <v>33725</v>
      </c>
      <c r="L10" s="350">
        <v>33136</v>
      </c>
      <c r="M10" s="350">
        <f>33136+3000</f>
        <v>36136</v>
      </c>
      <c r="N10" s="349">
        <v>36773</v>
      </c>
      <c r="O10" s="311">
        <f t="shared" si="5"/>
        <v>101.8</v>
      </c>
      <c r="P10" s="311">
        <f t="shared" si="6"/>
        <v>8.4</v>
      </c>
    </row>
    <row r="11" spans="1:16" ht="15.75" customHeight="1">
      <c r="A11" s="135" t="s">
        <v>1039</v>
      </c>
      <c r="B11" s="259">
        <v>4150</v>
      </c>
      <c r="C11" s="348">
        <v>6000</v>
      </c>
      <c r="D11" s="348">
        <v>6000</v>
      </c>
      <c r="E11" s="348">
        <v>6000</v>
      </c>
      <c r="F11" s="349">
        <v>6565</v>
      </c>
      <c r="G11" s="311">
        <f t="shared" si="2"/>
        <v>109.4</v>
      </c>
      <c r="H11" s="311">
        <f t="shared" si="3"/>
        <v>58.199999999999996</v>
      </c>
      <c r="I11" s="136" t="s">
        <v>1040</v>
      </c>
      <c r="J11" s="255">
        <v>217156</v>
      </c>
      <c r="K11" s="348">
        <v>146648</v>
      </c>
      <c r="L11" s="350">
        <v>174624</v>
      </c>
      <c r="M11" s="350">
        <f>174624+39269</f>
        <v>213893</v>
      </c>
      <c r="N11" s="349">
        <v>218712</v>
      </c>
      <c r="O11" s="311">
        <f t="shared" si="5"/>
        <v>102.3</v>
      </c>
      <c r="P11" s="311">
        <f t="shared" si="6"/>
        <v>0.70000000000000007</v>
      </c>
    </row>
    <row r="12" spans="1:16" ht="15.75" customHeight="1">
      <c r="A12" s="135" t="s">
        <v>14</v>
      </c>
      <c r="B12" s="259">
        <v>20328</v>
      </c>
      <c r="C12" s="348">
        <v>25000</v>
      </c>
      <c r="D12" s="348">
        <v>25000</v>
      </c>
      <c r="E12" s="348">
        <v>25000</v>
      </c>
      <c r="F12" s="349">
        <v>20060</v>
      </c>
      <c r="G12" s="311">
        <f t="shared" si="2"/>
        <v>80.2</v>
      </c>
      <c r="H12" s="311">
        <f t="shared" si="3"/>
        <v>-1.3</v>
      </c>
      <c r="I12" s="136" t="s">
        <v>1041</v>
      </c>
      <c r="J12" s="255">
        <v>13205</v>
      </c>
      <c r="K12" s="348">
        <v>13649</v>
      </c>
      <c r="L12" s="350">
        <v>13621</v>
      </c>
      <c r="M12" s="350">
        <v>13621</v>
      </c>
      <c r="N12" s="349">
        <v>13957</v>
      </c>
      <c r="O12" s="311">
        <f t="shared" si="5"/>
        <v>102.49999999999999</v>
      </c>
      <c r="P12" s="311">
        <f t="shared" si="6"/>
        <v>5.7</v>
      </c>
    </row>
    <row r="13" spans="1:16" ht="15.75" customHeight="1">
      <c r="A13" s="135" t="s">
        <v>16</v>
      </c>
      <c r="B13" s="259">
        <v>14042</v>
      </c>
      <c r="C13" s="348">
        <v>15000</v>
      </c>
      <c r="D13" s="348">
        <v>15000</v>
      </c>
      <c r="E13" s="348">
        <v>15000</v>
      </c>
      <c r="F13" s="349">
        <v>14587</v>
      </c>
      <c r="G13" s="311">
        <f t="shared" si="2"/>
        <v>97.2</v>
      </c>
      <c r="H13" s="311">
        <f t="shared" si="3"/>
        <v>3.9</v>
      </c>
      <c r="I13" s="136" t="s">
        <v>1042</v>
      </c>
      <c r="J13" s="255">
        <v>9445</v>
      </c>
      <c r="K13" s="348">
        <v>11012</v>
      </c>
      <c r="L13" s="350">
        <v>10856</v>
      </c>
      <c r="M13" s="350">
        <v>10856</v>
      </c>
      <c r="N13" s="349">
        <v>11972</v>
      </c>
      <c r="O13" s="311">
        <f t="shared" si="5"/>
        <v>110.3</v>
      </c>
      <c r="P13" s="311">
        <f t="shared" si="6"/>
        <v>26.8</v>
      </c>
    </row>
    <row r="14" spans="1:16" ht="15.75" customHeight="1">
      <c r="A14" s="135" t="s">
        <v>4</v>
      </c>
      <c r="B14" s="259">
        <v>5211</v>
      </c>
      <c r="C14" s="348">
        <v>5800</v>
      </c>
      <c r="D14" s="348">
        <v>5800</v>
      </c>
      <c r="E14" s="348">
        <v>5800</v>
      </c>
      <c r="F14" s="349">
        <v>7647</v>
      </c>
      <c r="G14" s="311">
        <f t="shared" si="2"/>
        <v>131.80000000000001</v>
      </c>
      <c r="H14" s="311">
        <f t="shared" si="3"/>
        <v>46.7</v>
      </c>
      <c r="I14" s="136" t="s">
        <v>1043</v>
      </c>
      <c r="J14" s="255">
        <v>72500</v>
      </c>
      <c r="K14" s="348">
        <v>89753</v>
      </c>
      <c r="L14" s="350">
        <v>89732</v>
      </c>
      <c r="M14" s="350">
        <v>89732</v>
      </c>
      <c r="N14" s="349">
        <v>78237</v>
      </c>
      <c r="O14" s="311">
        <f t="shared" si="5"/>
        <v>87.2</v>
      </c>
      <c r="P14" s="311">
        <f t="shared" si="6"/>
        <v>7.9</v>
      </c>
    </row>
    <row r="15" spans="1:16" ht="15.75" customHeight="1">
      <c r="A15" s="135" t="s">
        <v>18</v>
      </c>
      <c r="B15" s="259">
        <v>46649</v>
      </c>
      <c r="C15" s="348">
        <v>48500</v>
      </c>
      <c r="D15" s="348">
        <v>28960</v>
      </c>
      <c r="E15" s="348">
        <v>28960</v>
      </c>
      <c r="F15" s="349">
        <v>20040</v>
      </c>
      <c r="G15" s="311">
        <f t="shared" si="2"/>
        <v>69.199999999999989</v>
      </c>
      <c r="H15" s="311">
        <f t="shared" si="3"/>
        <v>-56.999999999999993</v>
      </c>
      <c r="I15" s="136" t="s">
        <v>1044</v>
      </c>
      <c r="J15" s="255">
        <v>101608</v>
      </c>
      <c r="K15" s="348">
        <v>98727</v>
      </c>
      <c r="L15" s="350">
        <v>98720</v>
      </c>
      <c r="M15" s="350">
        <f>98720+12000</f>
        <v>110720</v>
      </c>
      <c r="N15" s="349">
        <v>110875</v>
      </c>
      <c r="O15" s="311">
        <f t="shared" si="5"/>
        <v>100.1</v>
      </c>
      <c r="P15" s="311">
        <f t="shared" si="6"/>
        <v>9.1</v>
      </c>
    </row>
    <row r="16" spans="1:16" ht="15.75" customHeight="1">
      <c r="A16" s="135" t="s">
        <v>1045</v>
      </c>
      <c r="B16" s="259">
        <v>17270</v>
      </c>
      <c r="C16" s="348">
        <v>19000</v>
      </c>
      <c r="D16" s="348">
        <v>19000</v>
      </c>
      <c r="E16" s="348">
        <v>19000</v>
      </c>
      <c r="F16" s="349">
        <v>15070</v>
      </c>
      <c r="G16" s="311">
        <f t="shared" si="2"/>
        <v>79.3</v>
      </c>
      <c r="H16" s="311">
        <f t="shared" si="3"/>
        <v>-12.7</v>
      </c>
      <c r="I16" s="136" t="s">
        <v>1046</v>
      </c>
      <c r="J16" s="255">
        <v>35279</v>
      </c>
      <c r="K16" s="348">
        <v>13013</v>
      </c>
      <c r="L16" s="350">
        <v>12900</v>
      </c>
      <c r="M16" s="350">
        <f>12900+13500</f>
        <v>26400</v>
      </c>
      <c r="N16" s="349">
        <v>26810</v>
      </c>
      <c r="O16" s="311">
        <f t="shared" si="5"/>
        <v>101.6</v>
      </c>
      <c r="P16" s="311">
        <f t="shared" si="6"/>
        <v>-24</v>
      </c>
    </row>
    <row r="17" spans="1:16" ht="15.75" customHeight="1">
      <c r="A17" s="135" t="s">
        <v>1047</v>
      </c>
      <c r="B17" s="259">
        <v>15988</v>
      </c>
      <c r="C17" s="348">
        <v>18000</v>
      </c>
      <c r="D17" s="348">
        <v>4040</v>
      </c>
      <c r="E17" s="348">
        <v>4040</v>
      </c>
      <c r="F17" s="349">
        <v>5311</v>
      </c>
      <c r="G17" s="311">
        <f t="shared" si="2"/>
        <v>131.5</v>
      </c>
      <c r="H17" s="311">
        <f t="shared" si="3"/>
        <v>-66.8</v>
      </c>
      <c r="I17" s="136" t="s">
        <v>1048</v>
      </c>
      <c r="J17" s="255">
        <v>226760</v>
      </c>
      <c r="K17" s="348">
        <v>183885</v>
      </c>
      <c r="L17" s="350">
        <v>149691</v>
      </c>
      <c r="M17" s="350">
        <f>149691+70000</f>
        <v>219691</v>
      </c>
      <c r="N17" s="349">
        <v>223887</v>
      </c>
      <c r="O17" s="311">
        <f t="shared" si="5"/>
        <v>101.89999999999999</v>
      </c>
      <c r="P17" s="311">
        <f t="shared" si="6"/>
        <v>-1.3</v>
      </c>
    </row>
    <row r="18" spans="1:16" ht="15.75" customHeight="1">
      <c r="A18" s="135" t="s">
        <v>1049</v>
      </c>
      <c r="B18" s="259">
        <v>35641</v>
      </c>
      <c r="C18" s="348">
        <v>37000</v>
      </c>
      <c r="D18" s="348">
        <v>37000</v>
      </c>
      <c r="E18" s="348">
        <v>37000</v>
      </c>
      <c r="F18" s="349">
        <v>34960</v>
      </c>
      <c r="G18" s="311">
        <f t="shared" si="2"/>
        <v>94.5</v>
      </c>
      <c r="H18" s="311">
        <f t="shared" si="3"/>
        <v>-1.9</v>
      </c>
      <c r="I18" s="136" t="s">
        <v>1050</v>
      </c>
      <c r="J18" s="255">
        <v>72241</v>
      </c>
      <c r="K18" s="348">
        <v>69299</v>
      </c>
      <c r="L18" s="350">
        <v>69042</v>
      </c>
      <c r="M18" s="350">
        <v>69042</v>
      </c>
      <c r="N18" s="349">
        <v>76521</v>
      </c>
      <c r="O18" s="311">
        <f t="shared" si="5"/>
        <v>110.80000000000001</v>
      </c>
      <c r="P18" s="311">
        <f t="shared" si="6"/>
        <v>5.8999999999999995</v>
      </c>
    </row>
    <row r="19" spans="1:16" ht="15.75" customHeight="1">
      <c r="A19" s="136" t="s">
        <v>1051</v>
      </c>
      <c r="B19" s="255">
        <v>588</v>
      </c>
      <c r="C19" s="348">
        <v>700</v>
      </c>
      <c r="D19" s="348">
        <v>700</v>
      </c>
      <c r="E19" s="348">
        <v>700</v>
      </c>
      <c r="F19" s="349">
        <v>610</v>
      </c>
      <c r="G19" s="311">
        <f t="shared" si="2"/>
        <v>87.1</v>
      </c>
      <c r="H19" s="311">
        <f t="shared" si="3"/>
        <v>3.6999999999999997</v>
      </c>
      <c r="I19" s="136" t="s">
        <v>1052</v>
      </c>
      <c r="J19" s="255">
        <v>65411</v>
      </c>
      <c r="K19" s="348">
        <v>38040</v>
      </c>
      <c r="L19" s="350">
        <v>37990</v>
      </c>
      <c r="M19" s="350">
        <f>37990+2500</f>
        <v>40490</v>
      </c>
      <c r="N19" s="349">
        <v>40168</v>
      </c>
      <c r="O19" s="311">
        <f t="shared" si="5"/>
        <v>99.2</v>
      </c>
      <c r="P19" s="311">
        <f t="shared" si="6"/>
        <v>-38.6</v>
      </c>
    </row>
    <row r="20" spans="1:16" ht="15.75" customHeight="1">
      <c r="A20" s="135" t="s">
        <v>21</v>
      </c>
      <c r="B20" s="259"/>
      <c r="C20" s="348"/>
      <c r="D20" s="348"/>
      <c r="E20" s="348"/>
      <c r="F20" s="349">
        <v>0</v>
      </c>
      <c r="G20" s="311"/>
      <c r="H20" s="311"/>
      <c r="I20" s="136" t="s">
        <v>1664</v>
      </c>
      <c r="J20" s="255">
        <v>14486</v>
      </c>
      <c r="K20" s="348">
        <v>13718</v>
      </c>
      <c r="L20" s="350">
        <v>13709</v>
      </c>
      <c r="M20" s="350">
        <v>13709</v>
      </c>
      <c r="N20" s="349">
        <v>9913</v>
      </c>
      <c r="O20" s="311">
        <f t="shared" si="5"/>
        <v>72.3</v>
      </c>
      <c r="P20" s="311">
        <f t="shared" si="6"/>
        <v>-31.6</v>
      </c>
    </row>
    <row r="21" spans="1:16" ht="15.75" customHeight="1">
      <c r="A21" s="136" t="s">
        <v>1053</v>
      </c>
      <c r="B21" s="255"/>
      <c r="C21" s="348"/>
      <c r="D21" s="348"/>
      <c r="E21" s="348"/>
      <c r="F21" s="349">
        <v>591</v>
      </c>
      <c r="G21" s="311"/>
      <c r="H21" s="311"/>
      <c r="I21" s="136" t="s">
        <v>1054</v>
      </c>
      <c r="J21" s="255">
        <v>9068</v>
      </c>
      <c r="K21" s="348">
        <v>3510</v>
      </c>
      <c r="L21" s="350">
        <v>3506</v>
      </c>
      <c r="M21" s="350">
        <v>3506</v>
      </c>
      <c r="N21" s="349">
        <v>3218</v>
      </c>
      <c r="O21" s="311">
        <f t="shared" si="5"/>
        <v>91.8</v>
      </c>
      <c r="P21" s="311">
        <f t="shared" si="6"/>
        <v>-64.5</v>
      </c>
    </row>
    <row r="22" spans="1:16" ht="15.75" customHeight="1">
      <c r="A22" s="135" t="s">
        <v>1055</v>
      </c>
      <c r="B22" s="258">
        <f>SUM(B23:B29)</f>
        <v>128436</v>
      </c>
      <c r="C22" s="348">
        <f>SUM(C23:C29)</f>
        <v>124000</v>
      </c>
      <c r="D22" s="348">
        <f t="shared" ref="D22:F22" si="9">SUM(D23:D29)</f>
        <v>107000</v>
      </c>
      <c r="E22" s="348">
        <f t="shared" ref="E22" si="10">SUM(E23:E29)</f>
        <v>107000</v>
      </c>
      <c r="F22" s="348">
        <f t="shared" si="9"/>
        <v>107871</v>
      </c>
      <c r="G22" s="311">
        <f t="shared" si="2"/>
        <v>100.8</v>
      </c>
      <c r="H22" s="311">
        <f t="shared" si="3"/>
        <v>-16</v>
      </c>
      <c r="I22" s="136" t="s">
        <v>1056</v>
      </c>
      <c r="J22" s="255">
        <v>82</v>
      </c>
      <c r="K22" s="348">
        <v>75</v>
      </c>
      <c r="L22" s="350">
        <v>75</v>
      </c>
      <c r="M22" s="350">
        <v>75</v>
      </c>
      <c r="N22" s="349">
        <v>210</v>
      </c>
      <c r="O22" s="311">
        <f t="shared" si="5"/>
        <v>280</v>
      </c>
      <c r="P22" s="311">
        <f t="shared" si="6"/>
        <v>156.1</v>
      </c>
    </row>
    <row r="23" spans="1:16" ht="15.75" customHeight="1">
      <c r="A23" s="135" t="s">
        <v>5</v>
      </c>
      <c r="B23" s="259">
        <v>38137</v>
      </c>
      <c r="C23" s="348">
        <v>40000</v>
      </c>
      <c r="D23" s="348">
        <v>40000</v>
      </c>
      <c r="E23" s="348">
        <v>40000</v>
      </c>
      <c r="F23" s="348">
        <v>50373</v>
      </c>
      <c r="G23" s="311">
        <f t="shared" si="2"/>
        <v>125.89999999999999</v>
      </c>
      <c r="H23" s="311">
        <f t="shared" si="3"/>
        <v>32.1</v>
      </c>
      <c r="I23" s="136" t="s">
        <v>1057</v>
      </c>
      <c r="J23" s="255"/>
      <c r="K23" s="348">
        <v>0</v>
      </c>
      <c r="L23" s="348">
        <v>0</v>
      </c>
      <c r="M23" s="348">
        <v>0</v>
      </c>
      <c r="N23" s="348">
        <v>0</v>
      </c>
      <c r="O23" s="311"/>
      <c r="P23" s="311"/>
    </row>
    <row r="24" spans="1:16" ht="15.75" customHeight="1">
      <c r="A24" s="135" t="s">
        <v>26</v>
      </c>
      <c r="B24" s="259">
        <f>53157-41111</f>
        <v>12046</v>
      </c>
      <c r="C24" s="348">
        <v>12500</v>
      </c>
      <c r="D24" s="350">
        <v>12500</v>
      </c>
      <c r="E24" s="350">
        <v>12500</v>
      </c>
      <c r="F24" s="349">
        <v>8703</v>
      </c>
      <c r="G24" s="311">
        <f t="shared" si="2"/>
        <v>69.599999999999994</v>
      </c>
      <c r="H24" s="311">
        <f t="shared" si="3"/>
        <v>-27.800000000000004</v>
      </c>
      <c r="I24" s="136" t="s">
        <v>1058</v>
      </c>
      <c r="J24" s="255">
        <v>10537</v>
      </c>
      <c r="K24" s="348">
        <v>8851</v>
      </c>
      <c r="L24" s="350">
        <v>8843</v>
      </c>
      <c r="M24" s="350">
        <v>8843</v>
      </c>
      <c r="N24" s="349">
        <v>9081</v>
      </c>
      <c r="O24" s="311">
        <f t="shared" si="5"/>
        <v>102.69999999999999</v>
      </c>
      <c r="P24" s="311">
        <f t="shared" si="6"/>
        <v>-13.8</v>
      </c>
    </row>
    <row r="25" spans="1:16" ht="15.75" customHeight="1">
      <c r="A25" s="135" t="s">
        <v>28</v>
      </c>
      <c r="B25" s="259">
        <v>7617</v>
      </c>
      <c r="C25" s="348">
        <v>7500</v>
      </c>
      <c r="D25" s="350">
        <v>7500</v>
      </c>
      <c r="E25" s="350">
        <v>7500</v>
      </c>
      <c r="F25" s="349">
        <v>15645</v>
      </c>
      <c r="G25" s="311">
        <f t="shared" si="2"/>
        <v>208.6</v>
      </c>
      <c r="H25" s="311">
        <f t="shared" si="3"/>
        <v>105.4</v>
      </c>
      <c r="I25" s="136" t="s">
        <v>1059</v>
      </c>
      <c r="J25" s="255">
        <v>38881</v>
      </c>
      <c r="K25" s="348">
        <v>25016</v>
      </c>
      <c r="L25" s="350">
        <v>25016</v>
      </c>
      <c r="M25" s="350">
        <v>25016</v>
      </c>
      <c r="N25" s="349">
        <v>31981</v>
      </c>
      <c r="O25" s="311">
        <f t="shared" si="5"/>
        <v>127.8</v>
      </c>
      <c r="P25" s="311">
        <f t="shared" si="6"/>
        <v>-17.7</v>
      </c>
    </row>
    <row r="26" spans="1:16" ht="15.75" customHeight="1">
      <c r="A26" s="55" t="s">
        <v>64</v>
      </c>
      <c r="B26" s="260">
        <v>67130</v>
      </c>
      <c r="C26" s="348">
        <v>60000</v>
      </c>
      <c r="D26" s="350">
        <v>43000</v>
      </c>
      <c r="E26" s="350">
        <v>43000</v>
      </c>
      <c r="F26" s="349">
        <v>30468</v>
      </c>
      <c r="G26" s="311">
        <f t="shared" si="2"/>
        <v>70.899999999999991</v>
      </c>
      <c r="H26" s="311">
        <f t="shared" si="3"/>
        <v>-54.6</v>
      </c>
      <c r="I26" s="136" t="s">
        <v>1060</v>
      </c>
      <c r="J26" s="255">
        <v>2360</v>
      </c>
      <c r="K26" s="348">
        <v>2207</v>
      </c>
      <c r="L26" s="350">
        <v>2207</v>
      </c>
      <c r="M26" s="350">
        <v>2207</v>
      </c>
      <c r="N26" s="349">
        <v>1721</v>
      </c>
      <c r="O26" s="311">
        <f t="shared" si="5"/>
        <v>78</v>
      </c>
      <c r="P26" s="311">
        <f t="shared" si="6"/>
        <v>-27.1</v>
      </c>
    </row>
    <row r="27" spans="1:16" ht="15.75" customHeight="1">
      <c r="A27" s="55" t="s">
        <v>187</v>
      </c>
      <c r="B27" s="260">
        <v>1242</v>
      </c>
      <c r="C27" s="348"/>
      <c r="D27" s="351"/>
      <c r="E27" s="351"/>
      <c r="F27" s="349">
        <v>1043</v>
      </c>
      <c r="G27" s="311"/>
      <c r="H27" s="311">
        <f t="shared" si="3"/>
        <v>-16</v>
      </c>
      <c r="I27" s="136" t="s">
        <v>1061</v>
      </c>
      <c r="J27" s="255">
        <v>2158</v>
      </c>
      <c r="K27" s="348">
        <v>5820</v>
      </c>
      <c r="L27" s="351">
        <v>5820</v>
      </c>
      <c r="M27" s="351">
        <v>5820</v>
      </c>
      <c r="N27" s="349">
        <v>4922</v>
      </c>
      <c r="O27" s="311">
        <f t="shared" si="5"/>
        <v>84.6</v>
      </c>
      <c r="P27" s="311">
        <f t="shared" si="6"/>
        <v>128.1</v>
      </c>
    </row>
    <row r="28" spans="1:16" ht="15.75" customHeight="1">
      <c r="A28" s="55" t="s">
        <v>188</v>
      </c>
      <c r="B28" s="260">
        <v>1035</v>
      </c>
      <c r="C28" s="348"/>
      <c r="D28" s="351"/>
      <c r="E28" s="351"/>
      <c r="F28" s="349">
        <v>988</v>
      </c>
      <c r="G28" s="311"/>
      <c r="H28" s="311">
        <f t="shared" si="3"/>
        <v>-4.5</v>
      </c>
      <c r="I28" s="136" t="s">
        <v>1062</v>
      </c>
      <c r="J28" s="255"/>
      <c r="K28" s="348">
        <v>12000</v>
      </c>
      <c r="L28" s="351">
        <v>12000</v>
      </c>
      <c r="M28" s="351">
        <v>12000</v>
      </c>
      <c r="N28" s="349"/>
      <c r="O28" s="311"/>
      <c r="P28" s="311"/>
    </row>
    <row r="29" spans="1:16" ht="15.75" customHeight="1">
      <c r="A29" s="55" t="s">
        <v>29</v>
      </c>
      <c r="B29" s="260">
        <v>1229</v>
      </c>
      <c r="C29" s="348">
        <v>4000</v>
      </c>
      <c r="D29" s="351">
        <v>4000</v>
      </c>
      <c r="E29" s="351">
        <v>4000</v>
      </c>
      <c r="F29" s="349">
        <v>651</v>
      </c>
      <c r="G29" s="311">
        <f t="shared" si="2"/>
        <v>16.3</v>
      </c>
      <c r="H29" s="311">
        <f t="shared" si="3"/>
        <v>-47</v>
      </c>
      <c r="I29" s="136" t="s">
        <v>1063</v>
      </c>
      <c r="J29" s="255">
        <v>934</v>
      </c>
      <c r="K29" s="348">
        <v>94273</v>
      </c>
      <c r="L29" s="351">
        <v>94273</v>
      </c>
      <c r="M29" s="351">
        <v>94273</v>
      </c>
      <c r="N29" s="349">
        <v>9915</v>
      </c>
      <c r="O29" s="311">
        <f t="shared" si="5"/>
        <v>10.5</v>
      </c>
      <c r="P29" s="311">
        <f t="shared" si="6"/>
        <v>961.59999999999991</v>
      </c>
    </row>
    <row r="30" spans="1:16" ht="15.75" customHeight="1">
      <c r="A30" s="227"/>
      <c r="B30" s="261"/>
      <c r="C30" s="348"/>
      <c r="D30" s="351"/>
      <c r="E30" s="351"/>
      <c r="F30" s="349"/>
      <c r="G30" s="311"/>
      <c r="H30" s="311"/>
      <c r="I30" s="136" t="s">
        <v>1064</v>
      </c>
      <c r="J30" s="255">
        <v>18218</v>
      </c>
      <c r="K30" s="348">
        <v>36600</v>
      </c>
      <c r="L30" s="351">
        <v>36600</v>
      </c>
      <c r="M30" s="351">
        <v>36600</v>
      </c>
      <c r="N30" s="349">
        <v>21131</v>
      </c>
      <c r="O30" s="311">
        <f t="shared" si="5"/>
        <v>57.699999999999996</v>
      </c>
      <c r="P30" s="311">
        <f t="shared" si="6"/>
        <v>16</v>
      </c>
    </row>
    <row r="31" spans="1:16" ht="15.75" customHeight="1">
      <c r="A31" s="137"/>
      <c r="B31" s="261"/>
      <c r="C31" s="352"/>
      <c r="D31" s="353"/>
      <c r="E31" s="353"/>
      <c r="F31" s="353"/>
      <c r="G31" s="311"/>
      <c r="H31" s="311"/>
      <c r="I31" s="136" t="s">
        <v>1065</v>
      </c>
      <c r="J31" s="255">
        <v>5</v>
      </c>
      <c r="K31" s="352"/>
      <c r="L31" s="353"/>
      <c r="M31" s="353">
        <v>4</v>
      </c>
      <c r="N31" s="353">
        <v>4</v>
      </c>
      <c r="O31" s="311">
        <f t="shared" si="5"/>
        <v>100</v>
      </c>
      <c r="P31" s="311">
        <f t="shared" si="6"/>
        <v>-20</v>
      </c>
    </row>
    <row r="32" spans="1:16" ht="15.75" customHeight="1">
      <c r="A32" s="137"/>
      <c r="B32" s="261"/>
      <c r="C32" s="352"/>
      <c r="D32" s="353"/>
      <c r="E32" s="353"/>
      <c r="F32" s="353"/>
      <c r="G32" s="311"/>
      <c r="H32" s="311"/>
      <c r="I32" s="136" t="s">
        <v>1066</v>
      </c>
      <c r="J32" s="255"/>
      <c r="K32" s="352"/>
      <c r="L32" s="353"/>
      <c r="M32" s="353">
        <f t="shared" ref="M32" si="11">SUM(L32-K32)</f>
        <v>0</v>
      </c>
      <c r="N32" s="353"/>
      <c r="O32" s="311"/>
      <c r="P32" s="311"/>
    </row>
    <row r="33" spans="1:16" ht="15.75" customHeight="1">
      <c r="A33" s="60" t="s">
        <v>1067</v>
      </c>
      <c r="B33" s="254">
        <f>SUM(B34:B38)+B42</f>
        <v>849844</v>
      </c>
      <c r="C33" s="347">
        <f>SUM(C34:C38)+C42</f>
        <v>675820</v>
      </c>
      <c r="D33" s="347">
        <f t="shared" ref="D33:F33" si="12">SUM(D34:D38)+D42</f>
        <v>723820</v>
      </c>
      <c r="E33" s="347">
        <f t="shared" si="12"/>
        <v>864093</v>
      </c>
      <c r="F33" s="347">
        <f t="shared" si="12"/>
        <v>912697</v>
      </c>
      <c r="G33" s="311">
        <f t="shared" si="2"/>
        <v>105.60000000000001</v>
      </c>
      <c r="H33" s="311">
        <f t="shared" si="3"/>
        <v>7.3999999999999995</v>
      </c>
      <c r="I33" s="60" t="s">
        <v>1068</v>
      </c>
      <c r="J33" s="254">
        <f>SUM(J34:J36)+J39+J40+J44</f>
        <v>310753</v>
      </c>
      <c r="K33" s="347">
        <f t="shared" ref="K33:M33" si="13">SUM(K34:K36)+K39+K40+K44</f>
        <v>168856</v>
      </c>
      <c r="L33" s="347">
        <f t="shared" si="13"/>
        <v>168856</v>
      </c>
      <c r="M33" s="347">
        <f t="shared" si="13"/>
        <v>168856</v>
      </c>
      <c r="N33" s="347">
        <f>SUM(N34:N36,N39,N40,N44)</f>
        <v>311202</v>
      </c>
      <c r="O33" s="311">
        <f t="shared" si="5"/>
        <v>184.3</v>
      </c>
      <c r="P33" s="311">
        <f t="shared" si="6"/>
        <v>0.1</v>
      </c>
    </row>
    <row r="34" spans="1:16" ht="15.75" customHeight="1">
      <c r="A34" s="136" t="s">
        <v>1069</v>
      </c>
      <c r="B34" s="255">
        <v>406448</v>
      </c>
      <c r="C34" s="349">
        <v>264794</v>
      </c>
      <c r="D34" s="354">
        <v>264794</v>
      </c>
      <c r="E34" s="349">
        <v>404958</v>
      </c>
      <c r="F34" s="349">
        <v>404958</v>
      </c>
      <c r="G34" s="311">
        <f t="shared" si="2"/>
        <v>100</v>
      </c>
      <c r="H34" s="311">
        <f t="shared" si="3"/>
        <v>-0.4</v>
      </c>
      <c r="I34" s="136" t="s">
        <v>1070</v>
      </c>
      <c r="J34" s="255">
        <v>29833</v>
      </c>
      <c r="K34" s="349">
        <v>28000</v>
      </c>
      <c r="L34" s="354">
        <v>28000</v>
      </c>
      <c r="M34" s="354">
        <v>28000</v>
      </c>
      <c r="N34" s="349">
        <v>33015</v>
      </c>
      <c r="O34" s="311">
        <f t="shared" si="5"/>
        <v>117.9</v>
      </c>
      <c r="P34" s="311">
        <f t="shared" si="6"/>
        <v>10.7</v>
      </c>
    </row>
    <row r="35" spans="1:16" ht="15.75" customHeight="1">
      <c r="A35" s="136" t="s">
        <v>1071</v>
      </c>
      <c r="B35" s="255">
        <v>2512</v>
      </c>
      <c r="C35" s="349">
        <v>2500</v>
      </c>
      <c r="D35" s="354">
        <v>2500</v>
      </c>
      <c r="E35" s="349">
        <v>2609</v>
      </c>
      <c r="F35" s="349">
        <v>2609</v>
      </c>
      <c r="G35" s="311">
        <f t="shared" si="2"/>
        <v>100</v>
      </c>
      <c r="H35" s="311">
        <f t="shared" si="3"/>
        <v>3.9</v>
      </c>
      <c r="I35" s="136" t="s">
        <v>1072</v>
      </c>
      <c r="J35" s="255">
        <v>91519</v>
      </c>
      <c r="K35" s="349">
        <v>82856</v>
      </c>
      <c r="L35" s="354">
        <v>82856</v>
      </c>
      <c r="M35" s="354">
        <v>82856</v>
      </c>
      <c r="N35" s="349">
        <v>114043</v>
      </c>
      <c r="O35" s="311">
        <f t="shared" si="5"/>
        <v>137.6</v>
      </c>
      <c r="P35" s="311">
        <f t="shared" si="6"/>
        <v>24.6</v>
      </c>
    </row>
    <row r="36" spans="1:16" ht="15.75" customHeight="1">
      <c r="A36" s="136" t="s">
        <v>47</v>
      </c>
      <c r="B36" s="255">
        <v>46094</v>
      </c>
      <c r="C36" s="349">
        <v>47414</v>
      </c>
      <c r="D36" s="354">
        <v>47414</v>
      </c>
      <c r="E36" s="354">
        <v>47414</v>
      </c>
      <c r="F36" s="349">
        <v>47414</v>
      </c>
      <c r="G36" s="311">
        <f t="shared" si="2"/>
        <v>100</v>
      </c>
      <c r="H36" s="311">
        <f t="shared" si="3"/>
        <v>2.9000000000000004</v>
      </c>
      <c r="I36" s="136" t="s">
        <v>1073</v>
      </c>
      <c r="J36" s="256">
        <f>SUM(J37:J38)</f>
        <v>78800</v>
      </c>
      <c r="K36" s="349">
        <f>SUM(K37:K38)</f>
        <v>58000</v>
      </c>
      <c r="L36" s="349">
        <f>SUM(L37:L38)</f>
        <v>58000</v>
      </c>
      <c r="M36" s="349">
        <f>M37+M38</f>
        <v>58000</v>
      </c>
      <c r="N36" s="349">
        <f>N37+N38</f>
        <v>58000</v>
      </c>
      <c r="O36" s="311">
        <f t="shared" si="5"/>
        <v>100</v>
      </c>
      <c r="P36" s="311">
        <f t="shared" si="6"/>
        <v>-26.400000000000002</v>
      </c>
    </row>
    <row r="37" spans="1:16" ht="15.75" customHeight="1">
      <c r="A37" s="136" t="s">
        <v>1074</v>
      </c>
      <c r="B37" s="255">
        <v>199791</v>
      </c>
      <c r="C37" s="349">
        <v>239925</v>
      </c>
      <c r="D37" s="354">
        <v>239925</v>
      </c>
      <c r="E37" s="354">
        <v>239925</v>
      </c>
      <c r="F37" s="349">
        <v>288529</v>
      </c>
      <c r="G37" s="311">
        <f t="shared" si="2"/>
        <v>120.30000000000001</v>
      </c>
      <c r="H37" s="311">
        <f t="shared" si="3"/>
        <v>44.4</v>
      </c>
      <c r="I37" s="136" t="s">
        <v>1075</v>
      </c>
      <c r="J37" s="255">
        <v>78800</v>
      </c>
      <c r="K37" s="349">
        <v>58000</v>
      </c>
      <c r="L37" s="354">
        <v>58000</v>
      </c>
      <c r="M37" s="349">
        <v>58000</v>
      </c>
      <c r="N37" s="349">
        <v>58000</v>
      </c>
      <c r="O37" s="311">
        <f t="shared" si="5"/>
        <v>100</v>
      </c>
      <c r="P37" s="311">
        <f t="shared" si="6"/>
        <v>-26.400000000000002</v>
      </c>
    </row>
    <row r="38" spans="1:16" ht="15.75" customHeight="1">
      <c r="A38" s="136" t="s">
        <v>1076</v>
      </c>
      <c r="B38" s="256">
        <f t="shared" ref="B38:F38" si="14">SUM(B39:B41)</f>
        <v>118800</v>
      </c>
      <c r="C38" s="349">
        <f t="shared" si="14"/>
        <v>58000</v>
      </c>
      <c r="D38" s="349">
        <f>SUM(D39:D41)</f>
        <v>106000</v>
      </c>
      <c r="E38" s="349">
        <f>SUM(E39:E41)</f>
        <v>106000</v>
      </c>
      <c r="F38" s="349">
        <f t="shared" si="14"/>
        <v>106000</v>
      </c>
      <c r="G38" s="311">
        <f t="shared" si="2"/>
        <v>100</v>
      </c>
      <c r="H38" s="311">
        <f t="shared" si="3"/>
        <v>-10.8</v>
      </c>
      <c r="I38" s="136" t="s">
        <v>1077</v>
      </c>
      <c r="J38" s="255"/>
      <c r="K38" s="349">
        <f t="shared" ref="K38" si="15">SUM(K39:K41)</f>
        <v>0</v>
      </c>
      <c r="L38" s="349">
        <f>SUM(L39:L41)</f>
        <v>0</v>
      </c>
      <c r="M38" s="349"/>
      <c r="N38" s="349"/>
      <c r="O38" s="311"/>
      <c r="P38" s="311"/>
    </row>
    <row r="39" spans="1:16" ht="15.75" customHeight="1">
      <c r="A39" s="136" t="s">
        <v>1078</v>
      </c>
      <c r="B39" s="255">
        <v>40000</v>
      </c>
      <c r="C39" s="349"/>
      <c r="D39" s="354">
        <v>48000</v>
      </c>
      <c r="E39" s="354">
        <v>48000</v>
      </c>
      <c r="F39" s="349">
        <v>48000</v>
      </c>
      <c r="G39" s="311">
        <f t="shared" si="2"/>
        <v>100</v>
      </c>
      <c r="H39" s="311">
        <f t="shared" si="3"/>
        <v>20</v>
      </c>
      <c r="I39" s="136" t="s">
        <v>59</v>
      </c>
      <c r="J39" s="255">
        <v>47414</v>
      </c>
      <c r="K39" s="349"/>
      <c r="L39" s="354"/>
      <c r="M39" s="349"/>
      <c r="N39" s="349">
        <v>46315</v>
      </c>
      <c r="O39" s="311"/>
      <c r="P39" s="311">
        <f t="shared" si="6"/>
        <v>-2.2999999999999998</v>
      </c>
    </row>
    <row r="40" spans="1:16" ht="15.75" customHeight="1">
      <c r="A40" s="136" t="s">
        <v>1080</v>
      </c>
      <c r="B40" s="255">
        <v>78800</v>
      </c>
      <c r="C40" s="349">
        <v>58000</v>
      </c>
      <c r="D40" s="354">
        <v>58000</v>
      </c>
      <c r="E40" s="354">
        <v>58000</v>
      </c>
      <c r="F40" s="349">
        <v>58000</v>
      </c>
      <c r="G40" s="311">
        <f t="shared" si="2"/>
        <v>100</v>
      </c>
      <c r="H40" s="311">
        <f t="shared" si="3"/>
        <v>-26.400000000000002</v>
      </c>
      <c r="I40" s="136" t="s">
        <v>1081</v>
      </c>
      <c r="J40" s="255"/>
      <c r="K40" s="349"/>
      <c r="L40" s="354"/>
      <c r="M40" s="349"/>
      <c r="N40" s="349"/>
      <c r="O40" s="311"/>
      <c r="P40" s="311"/>
    </row>
    <row r="41" spans="1:16" ht="15.75" customHeight="1">
      <c r="A41" s="55" t="s">
        <v>1082</v>
      </c>
      <c r="B41" s="260"/>
      <c r="C41" s="351"/>
      <c r="D41" s="351"/>
      <c r="E41" s="351"/>
      <c r="F41" s="349"/>
      <c r="G41" s="311"/>
      <c r="H41" s="311"/>
      <c r="I41" s="136" t="s">
        <v>1083</v>
      </c>
      <c r="J41" s="255"/>
      <c r="K41" s="351"/>
      <c r="L41" s="351"/>
      <c r="M41" s="349"/>
      <c r="N41" s="349"/>
      <c r="O41" s="311"/>
      <c r="P41" s="311"/>
    </row>
    <row r="42" spans="1:16" ht="15.75" customHeight="1">
      <c r="A42" s="136" t="s">
        <v>1084</v>
      </c>
      <c r="B42" s="255">
        <v>76199</v>
      </c>
      <c r="C42" s="354">
        <v>63187</v>
      </c>
      <c r="D42" s="354">
        <v>63187</v>
      </c>
      <c r="E42" s="354">
        <v>63187</v>
      </c>
      <c r="F42" s="349">
        <v>63187</v>
      </c>
      <c r="G42" s="311">
        <f t="shared" si="2"/>
        <v>100</v>
      </c>
      <c r="H42" s="311">
        <f t="shared" si="3"/>
        <v>-17.100000000000001</v>
      </c>
      <c r="I42" s="136" t="s">
        <v>1085</v>
      </c>
      <c r="J42" s="255"/>
      <c r="K42" s="354"/>
      <c r="L42" s="354"/>
      <c r="M42" s="349"/>
      <c r="N42" s="349"/>
      <c r="O42" s="311"/>
      <c r="P42" s="311"/>
    </row>
    <row r="43" spans="1:16" ht="15.75" customHeight="1">
      <c r="A43" s="137"/>
      <c r="B43" s="261"/>
      <c r="C43" s="353"/>
      <c r="D43" s="353"/>
      <c r="E43" s="353"/>
      <c r="F43" s="353"/>
      <c r="G43" s="311"/>
      <c r="H43" s="311"/>
      <c r="I43" s="136" t="s">
        <v>1086</v>
      </c>
      <c r="J43" s="255"/>
      <c r="K43" s="353"/>
      <c r="L43" s="353"/>
      <c r="M43" s="353"/>
      <c r="N43" s="353"/>
      <c r="O43" s="311"/>
      <c r="P43" s="311"/>
    </row>
    <row r="44" spans="1:16" ht="15.75" customHeight="1">
      <c r="A44" s="137"/>
      <c r="B44" s="261"/>
      <c r="C44" s="353"/>
      <c r="D44" s="353"/>
      <c r="E44" s="353"/>
      <c r="F44" s="353"/>
      <c r="G44" s="311"/>
      <c r="H44" s="311"/>
      <c r="I44" s="136" t="s">
        <v>60</v>
      </c>
      <c r="J44" s="255">
        <v>63187</v>
      </c>
      <c r="K44" s="353"/>
      <c r="L44" s="353"/>
      <c r="M44" s="353"/>
      <c r="N44" s="353">
        <v>59829</v>
      </c>
      <c r="O44" s="311"/>
      <c r="P44" s="311">
        <f t="shared" si="6"/>
        <v>-5.3</v>
      </c>
    </row>
    <row r="45" spans="1:16" s="76" customFormat="1" ht="86.25" customHeight="1">
      <c r="A45" s="465" t="s">
        <v>1704</v>
      </c>
      <c r="B45" s="465"/>
      <c r="C45" s="465"/>
      <c r="D45" s="465"/>
      <c r="E45" s="465"/>
      <c r="F45" s="465"/>
      <c r="G45" s="465"/>
      <c r="H45" s="465"/>
      <c r="I45" s="465"/>
      <c r="J45" s="465"/>
      <c r="K45" s="465"/>
      <c r="L45" s="465"/>
      <c r="M45" s="465"/>
      <c r="N45" s="465"/>
      <c r="O45" s="465"/>
      <c r="P45" s="465"/>
    </row>
  </sheetData>
  <mergeCells count="3">
    <mergeCell ref="A2:P2"/>
    <mergeCell ref="A1:P1"/>
    <mergeCell ref="A45:P45"/>
  </mergeCells>
  <phoneticPr fontId="1" type="noConversion"/>
  <printOptions horizontalCentered="1"/>
  <pageMargins left="0.43307086614173229" right="0.43307086614173229" top="0.39370078740157483" bottom="0" header="0.15748031496062992" footer="0.31496062992125984"/>
  <pageSetup paperSize="9" scale="63" orientation="landscape"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FF00"/>
    <pageSetUpPr fitToPage="1"/>
  </sheetPr>
  <dimension ref="A1:J562"/>
  <sheetViews>
    <sheetView showZeros="0" workbookViewId="0">
      <selection activeCell="A10" sqref="A10"/>
    </sheetView>
  </sheetViews>
  <sheetFormatPr defaultColWidth="21.44140625" defaultRowHeight="21.9" customHeight="1"/>
  <cols>
    <col min="1" max="1" width="56.6640625" style="3" customWidth="1"/>
    <col min="2" max="2" width="26.21875" style="363" customWidth="1"/>
    <col min="3" max="3" width="8.21875" style="23" customWidth="1"/>
    <col min="4" max="10" width="21.44140625" style="23"/>
    <col min="11" max="16384" width="21.44140625" style="3"/>
  </cols>
  <sheetData>
    <row r="1" spans="1:10" ht="21.9" customHeight="1">
      <c r="A1" s="464" t="s">
        <v>193</v>
      </c>
      <c r="B1" s="464"/>
    </row>
    <row r="2" spans="1:10" s="4" customFormat="1" ht="21.9" customHeight="1">
      <c r="A2" s="466" t="s">
        <v>376</v>
      </c>
      <c r="B2" s="466"/>
      <c r="C2" s="75"/>
      <c r="D2" s="75"/>
      <c r="E2" s="75"/>
      <c r="F2" s="75"/>
      <c r="G2" s="75"/>
      <c r="H2" s="75"/>
      <c r="I2" s="75"/>
      <c r="J2" s="75"/>
    </row>
    <row r="3" spans="1:10" s="4" customFormat="1" ht="18.75" customHeight="1">
      <c r="A3" s="319"/>
      <c r="B3" s="356"/>
      <c r="C3" s="75"/>
      <c r="D3" s="75"/>
      <c r="E3" s="75"/>
      <c r="F3" s="75"/>
      <c r="G3" s="75"/>
      <c r="H3" s="75"/>
      <c r="I3" s="75"/>
      <c r="J3" s="75"/>
    </row>
    <row r="4" spans="1:10" ht="24" customHeight="1">
      <c r="A4" s="467" t="s">
        <v>1087</v>
      </c>
      <c r="B4" s="467"/>
    </row>
    <row r="5" spans="1:10" ht="20.399999999999999" customHeight="1">
      <c r="A5" s="20" t="s">
        <v>282</v>
      </c>
      <c r="B5" s="357" t="s">
        <v>1088</v>
      </c>
    </row>
    <row r="6" spans="1:10" s="281" customFormat="1" ht="20.399999999999999" customHeight="1">
      <c r="A6" s="317" t="s">
        <v>194</v>
      </c>
      <c r="B6" s="358">
        <v>969001</v>
      </c>
      <c r="C6" s="280"/>
      <c r="D6" s="280"/>
      <c r="E6" s="280"/>
      <c r="F6" s="280"/>
      <c r="G6" s="280"/>
      <c r="H6" s="280"/>
      <c r="I6" s="280"/>
      <c r="J6" s="280"/>
    </row>
    <row r="7" spans="1:10" s="281" customFormat="1" ht="20.399999999999999" customHeight="1">
      <c r="A7" s="279" t="s">
        <v>1734</v>
      </c>
      <c r="B7" s="359">
        <v>38300</v>
      </c>
      <c r="C7" s="280"/>
      <c r="D7" s="280"/>
      <c r="E7" s="280"/>
      <c r="F7" s="280"/>
      <c r="G7" s="280"/>
      <c r="H7" s="280"/>
      <c r="I7" s="280"/>
      <c r="J7" s="280"/>
    </row>
    <row r="8" spans="1:10" s="281" customFormat="1" ht="20.399999999999999" customHeight="1">
      <c r="A8" s="279" t="s">
        <v>189</v>
      </c>
      <c r="B8" s="359">
        <v>1685</v>
      </c>
      <c r="C8" s="280"/>
      <c r="D8" s="280"/>
      <c r="E8" s="280"/>
      <c r="F8" s="280"/>
      <c r="G8" s="280"/>
      <c r="H8" s="280"/>
      <c r="I8" s="280"/>
      <c r="J8" s="280"/>
    </row>
    <row r="9" spans="1:10" ht="20.399999999999999" customHeight="1">
      <c r="A9" s="282" t="s">
        <v>120</v>
      </c>
      <c r="B9" s="360">
        <v>930</v>
      </c>
    </row>
    <row r="10" spans="1:10" ht="20.399999999999999" customHeight="1">
      <c r="A10" s="282" t="s">
        <v>1089</v>
      </c>
      <c r="B10" s="360">
        <v>210</v>
      </c>
    </row>
    <row r="11" spans="1:10" ht="20.399999999999999" customHeight="1">
      <c r="A11" s="282" t="s">
        <v>1090</v>
      </c>
      <c r="B11" s="360">
        <v>192</v>
      </c>
    </row>
    <row r="12" spans="1:10" ht="20.399999999999999" customHeight="1">
      <c r="A12" s="282" t="s">
        <v>1091</v>
      </c>
      <c r="B12" s="360">
        <v>40</v>
      </c>
    </row>
    <row r="13" spans="1:10" ht="20.399999999999999" customHeight="1">
      <c r="A13" s="282" t="s">
        <v>1092</v>
      </c>
      <c r="B13" s="361">
        <v>276</v>
      </c>
      <c r="C13" s="3"/>
      <c r="D13" s="3"/>
      <c r="E13" s="3"/>
      <c r="F13" s="3"/>
      <c r="G13" s="3"/>
      <c r="H13" s="3"/>
      <c r="I13" s="3"/>
      <c r="J13" s="3"/>
    </row>
    <row r="14" spans="1:10" ht="20.399999999999999" customHeight="1">
      <c r="A14" s="282" t="s">
        <v>1093</v>
      </c>
      <c r="B14" s="361">
        <v>37</v>
      </c>
      <c r="C14" s="3"/>
      <c r="D14" s="3"/>
      <c r="E14" s="3"/>
      <c r="F14" s="3"/>
      <c r="G14" s="3"/>
      <c r="H14" s="3"/>
      <c r="I14" s="3"/>
      <c r="J14" s="3"/>
    </row>
    <row r="15" spans="1:10" s="281" customFormat="1" ht="20.399999999999999" customHeight="1">
      <c r="A15" s="279" t="s">
        <v>1094</v>
      </c>
      <c r="B15" s="362">
        <v>1272</v>
      </c>
    </row>
    <row r="16" spans="1:10" ht="20.399999999999999" customHeight="1">
      <c r="A16" s="282" t="s">
        <v>120</v>
      </c>
      <c r="B16" s="361">
        <v>627</v>
      </c>
      <c r="C16" s="3"/>
      <c r="D16" s="3"/>
      <c r="E16" s="3"/>
      <c r="F16" s="3"/>
      <c r="G16" s="3"/>
      <c r="H16" s="3"/>
      <c r="I16" s="3"/>
      <c r="J16" s="3"/>
    </row>
    <row r="17" spans="1:10" ht="20.399999999999999" customHeight="1">
      <c r="A17" s="282" t="s">
        <v>1089</v>
      </c>
      <c r="B17" s="361">
        <v>28</v>
      </c>
      <c r="C17" s="3"/>
      <c r="D17" s="3"/>
      <c r="E17" s="3"/>
      <c r="F17" s="3"/>
      <c r="G17" s="3"/>
      <c r="H17" s="3"/>
      <c r="I17" s="3"/>
      <c r="J17" s="3"/>
    </row>
    <row r="18" spans="1:10" ht="20.399999999999999" customHeight="1">
      <c r="A18" s="282" t="s">
        <v>1095</v>
      </c>
      <c r="B18" s="361">
        <v>154</v>
      </c>
      <c r="C18" s="3"/>
      <c r="D18" s="3"/>
      <c r="E18" s="3"/>
      <c r="F18" s="3"/>
      <c r="G18" s="3"/>
      <c r="H18" s="3"/>
      <c r="I18" s="3"/>
      <c r="J18" s="3"/>
    </row>
    <row r="19" spans="1:10" ht="20.399999999999999" customHeight="1">
      <c r="A19" s="282" t="s">
        <v>1096</v>
      </c>
      <c r="B19" s="361">
        <v>298</v>
      </c>
      <c r="C19" s="3"/>
      <c r="D19" s="3"/>
      <c r="E19" s="3"/>
      <c r="F19" s="3"/>
      <c r="G19" s="3"/>
      <c r="H19" s="3"/>
      <c r="I19" s="3"/>
      <c r="J19" s="3"/>
    </row>
    <row r="20" spans="1:10" ht="20.399999999999999" customHeight="1">
      <c r="A20" s="282" t="s">
        <v>1097</v>
      </c>
      <c r="B20" s="360">
        <v>105</v>
      </c>
      <c r="C20" s="3"/>
      <c r="D20" s="3"/>
      <c r="E20" s="3"/>
      <c r="F20" s="3"/>
      <c r="G20" s="3"/>
      <c r="H20" s="3"/>
      <c r="I20" s="3"/>
      <c r="J20" s="3"/>
    </row>
    <row r="21" spans="1:10" ht="20.399999999999999" customHeight="1">
      <c r="A21" s="282" t="s">
        <v>1093</v>
      </c>
      <c r="B21" s="360">
        <v>60</v>
      </c>
    </row>
    <row r="22" spans="1:10" s="281" customFormat="1" ht="20.399999999999999" customHeight="1">
      <c r="A22" s="279" t="s">
        <v>1098</v>
      </c>
      <c r="B22" s="359">
        <v>7640</v>
      </c>
      <c r="C22" s="280"/>
      <c r="D22" s="280"/>
      <c r="E22" s="280"/>
      <c r="F22" s="280"/>
      <c r="G22" s="280"/>
      <c r="H22" s="280"/>
      <c r="I22" s="280"/>
      <c r="J22" s="280"/>
    </row>
    <row r="23" spans="1:10" ht="20.399999999999999" customHeight="1">
      <c r="A23" s="282" t="s">
        <v>120</v>
      </c>
      <c r="B23" s="360">
        <v>913</v>
      </c>
    </row>
    <row r="24" spans="1:10" ht="20.399999999999999" customHeight="1">
      <c r="A24" s="282" t="s">
        <v>1089</v>
      </c>
      <c r="B24" s="360">
        <v>948</v>
      </c>
    </row>
    <row r="25" spans="1:10" ht="20.399999999999999" customHeight="1">
      <c r="A25" s="282" t="s">
        <v>1099</v>
      </c>
      <c r="B25" s="360">
        <v>747</v>
      </c>
    </row>
    <row r="26" spans="1:10" ht="20.399999999999999" customHeight="1">
      <c r="A26" s="282" t="s">
        <v>1093</v>
      </c>
      <c r="B26" s="360">
        <v>216</v>
      </c>
    </row>
    <row r="27" spans="1:10" ht="20.399999999999999" customHeight="1">
      <c r="A27" s="282" t="s">
        <v>1100</v>
      </c>
      <c r="B27" s="360">
        <v>4816</v>
      </c>
    </row>
    <row r="28" spans="1:10" s="281" customFormat="1" ht="20.399999999999999" customHeight="1">
      <c r="A28" s="279" t="s">
        <v>1101</v>
      </c>
      <c r="B28" s="359">
        <v>1833</v>
      </c>
      <c r="C28" s="280"/>
      <c r="D28" s="280"/>
      <c r="E28" s="280"/>
      <c r="F28" s="280"/>
      <c r="G28" s="280"/>
      <c r="H28" s="280"/>
      <c r="I28" s="280"/>
      <c r="J28" s="280"/>
    </row>
    <row r="29" spans="1:10" ht="20.399999999999999" customHeight="1">
      <c r="A29" s="282" t="s">
        <v>120</v>
      </c>
      <c r="B29" s="360">
        <v>581</v>
      </c>
    </row>
    <row r="30" spans="1:10" ht="20.399999999999999" customHeight="1">
      <c r="A30" s="282" t="s">
        <v>1089</v>
      </c>
      <c r="B30" s="360">
        <v>479</v>
      </c>
    </row>
    <row r="31" spans="1:10" ht="20.399999999999999" customHeight="1">
      <c r="A31" s="282" t="s">
        <v>1102</v>
      </c>
      <c r="B31" s="360">
        <v>610</v>
      </c>
    </row>
    <row r="32" spans="1:10" ht="20.399999999999999" customHeight="1">
      <c r="A32" s="282" t="s">
        <v>1103</v>
      </c>
      <c r="B32" s="360">
        <v>24</v>
      </c>
    </row>
    <row r="33" spans="1:10" ht="20.399999999999999" customHeight="1">
      <c r="A33" s="282" t="s">
        <v>1093</v>
      </c>
      <c r="B33" s="360">
        <v>73</v>
      </c>
    </row>
    <row r="34" spans="1:10" ht="20.399999999999999" customHeight="1">
      <c r="A34" s="282" t="s">
        <v>1104</v>
      </c>
      <c r="B34" s="360">
        <v>66</v>
      </c>
    </row>
    <row r="35" spans="1:10" s="281" customFormat="1" ht="20.399999999999999" customHeight="1">
      <c r="A35" s="279" t="s">
        <v>1105</v>
      </c>
      <c r="B35" s="359">
        <v>1175</v>
      </c>
      <c r="C35" s="280"/>
      <c r="D35" s="280"/>
      <c r="E35" s="280"/>
      <c r="F35" s="280"/>
      <c r="G35" s="280"/>
      <c r="H35" s="280"/>
      <c r="I35" s="280"/>
      <c r="J35" s="280"/>
    </row>
    <row r="36" spans="1:10" ht="20.399999999999999" customHeight="1">
      <c r="A36" s="282" t="s">
        <v>120</v>
      </c>
      <c r="B36" s="360">
        <v>388</v>
      </c>
    </row>
    <row r="37" spans="1:10" ht="20.399999999999999" customHeight="1">
      <c r="A37" s="282" t="s">
        <v>1089</v>
      </c>
      <c r="B37" s="360">
        <v>20</v>
      </c>
    </row>
    <row r="38" spans="1:10" ht="20.399999999999999" customHeight="1">
      <c r="A38" s="282" t="s">
        <v>1106</v>
      </c>
      <c r="B38" s="360">
        <v>199</v>
      </c>
    </row>
    <row r="39" spans="1:10" ht="20.399999999999999" customHeight="1">
      <c r="A39" s="282" t="s">
        <v>1107</v>
      </c>
      <c r="B39" s="360">
        <v>371</v>
      </c>
    </row>
    <row r="40" spans="1:10" ht="20.399999999999999" customHeight="1">
      <c r="A40" s="282" t="s">
        <v>1108</v>
      </c>
      <c r="B40" s="360">
        <v>197</v>
      </c>
    </row>
    <row r="41" spans="1:10" s="281" customFormat="1" ht="20.399999999999999" customHeight="1">
      <c r="A41" s="279" t="s">
        <v>1109</v>
      </c>
      <c r="B41" s="359">
        <v>2965</v>
      </c>
      <c r="C41" s="280"/>
      <c r="D41" s="280"/>
      <c r="E41" s="280"/>
      <c r="F41" s="280"/>
      <c r="G41" s="280"/>
      <c r="H41" s="280"/>
      <c r="I41" s="280"/>
      <c r="J41" s="280"/>
    </row>
    <row r="42" spans="1:10" ht="20.399999999999999" customHeight="1">
      <c r="A42" s="282" t="s">
        <v>120</v>
      </c>
      <c r="B42" s="360">
        <v>1635</v>
      </c>
    </row>
    <row r="43" spans="1:10" ht="20.399999999999999" customHeight="1">
      <c r="A43" s="282" t="s">
        <v>1089</v>
      </c>
      <c r="B43" s="360">
        <v>432</v>
      </c>
    </row>
    <row r="44" spans="1:10" ht="20.399999999999999" customHeight="1">
      <c r="A44" s="282" t="s">
        <v>1110</v>
      </c>
      <c r="B44" s="360">
        <v>220</v>
      </c>
    </row>
    <row r="45" spans="1:10" ht="20.399999999999999" customHeight="1">
      <c r="A45" s="282" t="s">
        <v>1111</v>
      </c>
      <c r="B45" s="360">
        <v>637</v>
      </c>
    </row>
    <row r="46" spans="1:10" ht="20.399999999999999" customHeight="1">
      <c r="A46" s="282" t="s">
        <v>1093</v>
      </c>
      <c r="B46" s="360">
        <v>41</v>
      </c>
    </row>
    <row r="47" spans="1:10" s="281" customFormat="1" ht="20.399999999999999" customHeight="1">
      <c r="A47" s="279" t="s">
        <v>1112</v>
      </c>
      <c r="B47" s="359">
        <v>2030</v>
      </c>
      <c r="C47" s="280"/>
      <c r="D47" s="280"/>
      <c r="E47" s="280"/>
      <c r="F47" s="280"/>
      <c r="G47" s="280"/>
      <c r="H47" s="280"/>
      <c r="I47" s="280"/>
      <c r="J47" s="280"/>
    </row>
    <row r="48" spans="1:10" ht="20.399999999999999" customHeight="1">
      <c r="A48" s="282" t="s">
        <v>1089</v>
      </c>
      <c r="B48" s="360">
        <v>2030</v>
      </c>
    </row>
    <row r="49" spans="1:10" s="281" customFormat="1" ht="20.399999999999999" customHeight="1">
      <c r="A49" s="279" t="s">
        <v>1113</v>
      </c>
      <c r="B49" s="359">
        <v>760</v>
      </c>
      <c r="C49" s="280"/>
      <c r="D49" s="280"/>
      <c r="E49" s="280"/>
      <c r="F49" s="280"/>
      <c r="G49" s="280"/>
      <c r="H49" s="280"/>
      <c r="I49" s="280"/>
      <c r="J49" s="280"/>
    </row>
    <row r="50" spans="1:10" ht="20.399999999999999" customHeight="1">
      <c r="A50" s="282" t="s">
        <v>1089</v>
      </c>
      <c r="B50" s="360">
        <v>10</v>
      </c>
    </row>
    <row r="51" spans="1:10" ht="20.399999999999999" customHeight="1">
      <c r="A51" s="282" t="s">
        <v>1114</v>
      </c>
      <c r="B51" s="360">
        <v>40</v>
      </c>
    </row>
    <row r="52" spans="1:10" ht="20.399999999999999" customHeight="1">
      <c r="A52" s="282" t="s">
        <v>1115</v>
      </c>
      <c r="B52" s="360">
        <v>710</v>
      </c>
    </row>
    <row r="53" spans="1:10" s="281" customFormat="1" ht="20.399999999999999" customHeight="1">
      <c r="A53" s="279" t="s">
        <v>1116</v>
      </c>
      <c r="B53" s="359">
        <v>373</v>
      </c>
      <c r="C53" s="280"/>
      <c r="D53" s="280"/>
      <c r="E53" s="280"/>
      <c r="F53" s="280"/>
      <c r="G53" s="280"/>
      <c r="H53" s="280"/>
      <c r="I53" s="280"/>
      <c r="J53" s="280"/>
    </row>
    <row r="54" spans="1:10" ht="20.399999999999999" customHeight="1">
      <c r="A54" s="282" t="s">
        <v>1089</v>
      </c>
      <c r="B54" s="360">
        <v>373</v>
      </c>
    </row>
    <row r="55" spans="1:10" s="281" customFormat="1" ht="20.399999999999999" customHeight="1">
      <c r="A55" s="279" t="s">
        <v>1117</v>
      </c>
      <c r="B55" s="359">
        <v>223</v>
      </c>
      <c r="C55" s="280"/>
      <c r="D55" s="280"/>
      <c r="E55" s="280"/>
      <c r="F55" s="280"/>
      <c r="G55" s="280"/>
      <c r="H55" s="280"/>
      <c r="I55" s="280"/>
      <c r="J55" s="280"/>
    </row>
    <row r="56" spans="1:10" ht="20.399999999999999" customHeight="1">
      <c r="A56" s="282" t="s">
        <v>120</v>
      </c>
      <c r="B56" s="360">
        <v>139</v>
      </c>
    </row>
    <row r="57" spans="1:10" ht="20.399999999999999" customHeight="1">
      <c r="A57" s="282" t="s">
        <v>1089</v>
      </c>
      <c r="B57" s="360">
        <v>84</v>
      </c>
    </row>
    <row r="58" spans="1:10" s="281" customFormat="1" ht="20.399999999999999" customHeight="1">
      <c r="A58" s="279" t="s">
        <v>1118</v>
      </c>
      <c r="B58" s="359">
        <v>2164</v>
      </c>
      <c r="C58" s="280"/>
      <c r="D58" s="280"/>
      <c r="E58" s="280"/>
      <c r="F58" s="280"/>
      <c r="G58" s="280"/>
      <c r="H58" s="280"/>
      <c r="I58" s="280"/>
      <c r="J58" s="280"/>
    </row>
    <row r="59" spans="1:10" s="281" customFormat="1" ht="20.399999999999999" customHeight="1">
      <c r="A59" s="320" t="s">
        <v>120</v>
      </c>
      <c r="B59" s="360">
        <v>1097</v>
      </c>
      <c r="C59" s="280"/>
      <c r="D59" s="280"/>
      <c r="E59" s="280"/>
      <c r="F59" s="280"/>
      <c r="G59" s="280"/>
      <c r="H59" s="280"/>
      <c r="I59" s="280"/>
      <c r="J59" s="280"/>
    </row>
    <row r="60" spans="1:10" ht="20.399999999999999" customHeight="1">
      <c r="A60" s="282" t="s">
        <v>1089</v>
      </c>
      <c r="B60" s="360">
        <v>928</v>
      </c>
    </row>
    <row r="61" spans="1:10" ht="20.399999999999999" customHeight="1">
      <c r="A61" s="282" t="s">
        <v>1093</v>
      </c>
      <c r="B61" s="360">
        <v>78</v>
      </c>
    </row>
    <row r="62" spans="1:10" ht="20.399999999999999" customHeight="1">
      <c r="A62" s="282" t="s">
        <v>1119</v>
      </c>
      <c r="B62" s="360">
        <v>61</v>
      </c>
    </row>
    <row r="63" spans="1:10" s="281" customFormat="1" ht="20.399999999999999" customHeight="1">
      <c r="A63" s="279" t="s">
        <v>1120</v>
      </c>
      <c r="B63" s="359">
        <v>2239</v>
      </c>
      <c r="C63" s="280"/>
      <c r="D63" s="280"/>
      <c r="E63" s="280"/>
      <c r="F63" s="280"/>
      <c r="G63" s="280"/>
      <c r="H63" s="280"/>
      <c r="I63" s="280"/>
      <c r="J63" s="280"/>
    </row>
    <row r="64" spans="1:10" s="281" customFormat="1" ht="20.399999999999999" customHeight="1">
      <c r="A64" s="320" t="s">
        <v>120</v>
      </c>
      <c r="B64" s="360">
        <v>538</v>
      </c>
      <c r="C64" s="280"/>
      <c r="D64" s="280"/>
      <c r="E64" s="280"/>
      <c r="F64" s="280"/>
      <c r="G64" s="280"/>
      <c r="H64" s="280"/>
      <c r="I64" s="280"/>
      <c r="J64" s="280"/>
    </row>
    <row r="65" spans="1:10" ht="20.399999999999999" customHeight="1">
      <c r="A65" s="282" t="s">
        <v>1089</v>
      </c>
      <c r="B65" s="360">
        <v>10</v>
      </c>
    </row>
    <row r="66" spans="1:10" ht="20.399999999999999" customHeight="1">
      <c r="A66" s="282" t="s">
        <v>1121</v>
      </c>
      <c r="B66" s="360">
        <v>1395</v>
      </c>
    </row>
    <row r="67" spans="1:10" ht="20.399999999999999" customHeight="1">
      <c r="A67" s="282" t="s">
        <v>1093</v>
      </c>
      <c r="B67" s="360">
        <v>67</v>
      </c>
    </row>
    <row r="68" spans="1:10" ht="20.399999999999999" customHeight="1">
      <c r="A68" s="282" t="s">
        <v>1122</v>
      </c>
      <c r="B68" s="360">
        <v>229</v>
      </c>
    </row>
    <row r="69" spans="1:10" s="281" customFormat="1" ht="20.399999999999999" customHeight="1">
      <c r="A69" s="279" t="s">
        <v>1123</v>
      </c>
      <c r="B69" s="359">
        <v>189</v>
      </c>
      <c r="C69" s="280"/>
      <c r="D69" s="280"/>
      <c r="E69" s="280"/>
      <c r="F69" s="280"/>
      <c r="G69" s="280"/>
      <c r="H69" s="280"/>
      <c r="I69" s="280"/>
      <c r="J69" s="280"/>
    </row>
    <row r="70" spans="1:10" s="281" customFormat="1" ht="20.399999999999999" customHeight="1">
      <c r="A70" s="320" t="s">
        <v>1124</v>
      </c>
      <c r="B70" s="360">
        <v>189</v>
      </c>
      <c r="C70" s="280"/>
      <c r="D70" s="280"/>
      <c r="E70" s="280"/>
      <c r="F70" s="280"/>
      <c r="G70" s="280"/>
      <c r="H70" s="280"/>
      <c r="I70" s="280"/>
      <c r="J70" s="280"/>
    </row>
    <row r="71" spans="1:10" s="281" customFormat="1" ht="20.399999999999999" customHeight="1">
      <c r="A71" s="279" t="s">
        <v>1125</v>
      </c>
      <c r="B71" s="359">
        <v>75</v>
      </c>
      <c r="C71" s="280"/>
      <c r="D71" s="280"/>
      <c r="E71" s="280"/>
      <c r="F71" s="280"/>
      <c r="G71" s="280"/>
      <c r="H71" s="280"/>
      <c r="I71" s="280"/>
      <c r="J71" s="280"/>
    </row>
    <row r="72" spans="1:10" ht="20.399999999999999" customHeight="1">
      <c r="A72" s="282" t="s">
        <v>120</v>
      </c>
      <c r="B72" s="360">
        <v>49</v>
      </c>
    </row>
    <row r="73" spans="1:10" ht="20.399999999999999" customHeight="1">
      <c r="A73" s="282" t="s">
        <v>1093</v>
      </c>
      <c r="B73" s="360">
        <v>1</v>
      </c>
    </row>
    <row r="74" spans="1:10" s="281" customFormat="1" ht="20.399999999999999" customHeight="1">
      <c r="A74" s="320" t="s">
        <v>1126</v>
      </c>
      <c r="B74" s="360">
        <v>25</v>
      </c>
      <c r="C74" s="280"/>
      <c r="D74" s="280"/>
      <c r="E74" s="280"/>
      <c r="F74" s="280"/>
      <c r="G74" s="280"/>
      <c r="H74" s="280"/>
      <c r="I74" s="280"/>
      <c r="J74" s="280"/>
    </row>
    <row r="75" spans="1:10" s="281" customFormat="1" ht="20.399999999999999" customHeight="1">
      <c r="A75" s="279" t="s">
        <v>1127</v>
      </c>
      <c r="B75" s="359">
        <v>879</v>
      </c>
      <c r="C75" s="280"/>
      <c r="D75" s="280"/>
      <c r="E75" s="280"/>
      <c r="F75" s="280"/>
      <c r="G75" s="280"/>
      <c r="H75" s="280"/>
      <c r="I75" s="280"/>
      <c r="J75" s="280"/>
    </row>
    <row r="76" spans="1:10" ht="20.399999999999999" customHeight="1">
      <c r="A76" s="282" t="s">
        <v>120</v>
      </c>
      <c r="B76" s="360">
        <v>328</v>
      </c>
    </row>
    <row r="77" spans="1:10" ht="20.399999999999999" customHeight="1">
      <c r="A77" s="282" t="s">
        <v>1089</v>
      </c>
      <c r="B77" s="360">
        <v>520</v>
      </c>
    </row>
    <row r="78" spans="1:10" s="281" customFormat="1" ht="20.399999999999999" customHeight="1">
      <c r="A78" s="320" t="s">
        <v>1128</v>
      </c>
      <c r="B78" s="360">
        <v>31</v>
      </c>
      <c r="C78" s="280"/>
      <c r="D78" s="280"/>
      <c r="E78" s="280"/>
      <c r="F78" s="280"/>
      <c r="G78" s="280"/>
      <c r="H78" s="280"/>
      <c r="I78" s="280"/>
      <c r="J78" s="280"/>
    </row>
    <row r="79" spans="1:10" s="281" customFormat="1" ht="20.399999999999999" customHeight="1">
      <c r="A79" s="279" t="s">
        <v>1129</v>
      </c>
      <c r="B79" s="359">
        <v>540</v>
      </c>
      <c r="C79" s="280"/>
      <c r="D79" s="280"/>
      <c r="E79" s="280"/>
      <c r="F79" s="280"/>
      <c r="G79" s="280"/>
      <c r="H79" s="280"/>
      <c r="I79" s="280"/>
      <c r="J79" s="280"/>
    </row>
    <row r="80" spans="1:10" ht="20.399999999999999" customHeight="1">
      <c r="A80" s="282" t="s">
        <v>120</v>
      </c>
      <c r="B80" s="360">
        <v>341</v>
      </c>
    </row>
    <row r="81" spans="1:10" ht="20.399999999999999" customHeight="1">
      <c r="A81" s="282" t="s">
        <v>1089</v>
      </c>
      <c r="B81" s="360">
        <v>74</v>
      </c>
    </row>
    <row r="82" spans="1:10" ht="20.399999999999999" customHeight="1">
      <c r="A82" s="282" t="s">
        <v>1097</v>
      </c>
      <c r="B82" s="360">
        <v>31</v>
      </c>
    </row>
    <row r="83" spans="1:10" ht="20.399999999999999" customHeight="1">
      <c r="A83" s="282" t="s">
        <v>1093</v>
      </c>
      <c r="B83" s="360">
        <v>17</v>
      </c>
    </row>
    <row r="84" spans="1:10" s="281" customFormat="1" ht="20.399999999999999" customHeight="1">
      <c r="A84" s="320" t="s">
        <v>1130</v>
      </c>
      <c r="B84" s="360">
        <v>77</v>
      </c>
      <c r="C84" s="280"/>
      <c r="D84" s="280"/>
      <c r="E84" s="280"/>
      <c r="F84" s="280"/>
      <c r="G84" s="280"/>
      <c r="H84" s="280"/>
      <c r="I84" s="280"/>
      <c r="J84" s="280"/>
    </row>
    <row r="85" spans="1:10" s="281" customFormat="1" ht="20.399999999999999" customHeight="1">
      <c r="A85" s="279" t="s">
        <v>1131</v>
      </c>
      <c r="B85" s="359">
        <v>2226</v>
      </c>
      <c r="C85" s="280"/>
      <c r="D85" s="280"/>
      <c r="E85" s="280"/>
      <c r="F85" s="280"/>
      <c r="G85" s="280"/>
      <c r="H85" s="280"/>
      <c r="I85" s="280"/>
      <c r="J85" s="280"/>
    </row>
    <row r="86" spans="1:10" ht="20.399999999999999" customHeight="1">
      <c r="A86" s="282" t="s">
        <v>120</v>
      </c>
      <c r="B86" s="360">
        <v>264</v>
      </c>
    </row>
    <row r="87" spans="1:10" ht="20.399999999999999" customHeight="1">
      <c r="A87" s="282" t="s">
        <v>1089</v>
      </c>
      <c r="B87" s="360">
        <v>1465</v>
      </c>
    </row>
    <row r="88" spans="1:10" ht="20.399999999999999" customHeight="1">
      <c r="A88" s="282" t="s">
        <v>1093</v>
      </c>
      <c r="B88" s="360">
        <v>127</v>
      </c>
    </row>
    <row r="89" spans="1:10" s="281" customFormat="1" ht="20.399999999999999" customHeight="1">
      <c r="A89" s="320" t="s">
        <v>1132</v>
      </c>
      <c r="B89" s="360">
        <v>370</v>
      </c>
      <c r="C89" s="280"/>
      <c r="D89" s="280"/>
      <c r="E89" s="280"/>
      <c r="F89" s="280"/>
      <c r="G89" s="280"/>
      <c r="H89" s="280"/>
      <c r="I89" s="280"/>
      <c r="J89" s="280"/>
    </row>
    <row r="90" spans="1:10" s="281" customFormat="1" ht="20.399999999999999" customHeight="1">
      <c r="A90" s="279" t="s">
        <v>1133</v>
      </c>
      <c r="B90" s="359">
        <v>4188</v>
      </c>
      <c r="C90" s="280"/>
      <c r="D90" s="280"/>
      <c r="E90" s="280"/>
      <c r="F90" s="280"/>
      <c r="G90" s="280"/>
      <c r="H90" s="280"/>
      <c r="I90" s="280"/>
      <c r="J90" s="280"/>
    </row>
    <row r="91" spans="1:10" ht="20.399999999999999" customHeight="1">
      <c r="A91" s="282" t="s">
        <v>120</v>
      </c>
      <c r="B91" s="360">
        <v>1098</v>
      </c>
    </row>
    <row r="92" spans="1:10" ht="20.399999999999999" customHeight="1">
      <c r="A92" s="282" t="s">
        <v>1089</v>
      </c>
      <c r="B92" s="360">
        <v>2981</v>
      </c>
    </row>
    <row r="93" spans="1:10" s="281" customFormat="1" ht="20.399999999999999" customHeight="1">
      <c r="A93" s="320" t="s">
        <v>1093</v>
      </c>
      <c r="B93" s="360">
        <v>109</v>
      </c>
      <c r="C93" s="280"/>
      <c r="D93" s="280"/>
      <c r="E93" s="280"/>
      <c r="F93" s="280"/>
      <c r="G93" s="280"/>
      <c r="H93" s="280"/>
      <c r="I93" s="280"/>
      <c r="J93" s="280"/>
    </row>
    <row r="94" spans="1:10" s="281" customFormat="1" ht="20.399999999999999" customHeight="1">
      <c r="A94" s="279" t="s">
        <v>1134</v>
      </c>
      <c r="B94" s="359">
        <v>2631</v>
      </c>
      <c r="C94" s="280"/>
      <c r="D94" s="280"/>
      <c r="E94" s="280"/>
      <c r="F94" s="280"/>
      <c r="G94" s="280"/>
      <c r="H94" s="280"/>
      <c r="I94" s="280"/>
      <c r="J94" s="280"/>
    </row>
    <row r="95" spans="1:10" ht="20.399999999999999" customHeight="1">
      <c r="A95" s="282" t="s">
        <v>120</v>
      </c>
      <c r="B95" s="360">
        <v>530</v>
      </c>
    </row>
    <row r="96" spans="1:10" ht="20.399999999999999" customHeight="1">
      <c r="A96" s="282" t="s">
        <v>1089</v>
      </c>
      <c r="B96" s="360">
        <v>1978</v>
      </c>
    </row>
    <row r="97" spans="1:10" ht="20.399999999999999" customHeight="1">
      <c r="A97" s="282" t="s">
        <v>1093</v>
      </c>
      <c r="B97" s="360">
        <v>43</v>
      </c>
    </row>
    <row r="98" spans="1:10" s="281" customFormat="1" ht="20.399999999999999" customHeight="1">
      <c r="A98" s="320" t="s">
        <v>1135</v>
      </c>
      <c r="B98" s="360">
        <v>80</v>
      </c>
      <c r="C98" s="280"/>
      <c r="D98" s="280"/>
      <c r="E98" s="280"/>
      <c r="F98" s="280"/>
      <c r="G98" s="280"/>
      <c r="H98" s="280"/>
      <c r="I98" s="280"/>
      <c r="J98" s="280"/>
    </row>
    <row r="99" spans="1:10" s="281" customFormat="1" ht="20.399999999999999" customHeight="1">
      <c r="A99" s="279" t="s">
        <v>1136</v>
      </c>
      <c r="B99" s="359">
        <v>534</v>
      </c>
      <c r="C99" s="280"/>
      <c r="D99" s="280"/>
      <c r="E99" s="280"/>
      <c r="F99" s="280"/>
      <c r="G99" s="280"/>
      <c r="H99" s="280"/>
      <c r="I99" s="280"/>
      <c r="J99" s="280"/>
    </row>
    <row r="100" spans="1:10" ht="20.399999999999999" customHeight="1">
      <c r="A100" s="282" t="s">
        <v>120</v>
      </c>
      <c r="B100" s="360">
        <v>341</v>
      </c>
    </row>
    <row r="101" spans="1:10" ht="20.399999999999999" customHeight="1">
      <c r="A101" s="282" t="s">
        <v>1089</v>
      </c>
      <c r="B101" s="360">
        <v>11</v>
      </c>
    </row>
    <row r="102" spans="1:10" s="281" customFormat="1" ht="20.399999999999999" customHeight="1">
      <c r="A102" s="320" t="s">
        <v>1093</v>
      </c>
      <c r="B102" s="360">
        <v>182</v>
      </c>
      <c r="C102" s="280"/>
      <c r="D102" s="280"/>
      <c r="E102" s="280"/>
      <c r="F102" s="280"/>
      <c r="G102" s="280"/>
      <c r="H102" s="280"/>
      <c r="I102" s="280"/>
      <c r="J102" s="280"/>
    </row>
    <row r="103" spans="1:10" s="281" customFormat="1" ht="20.399999999999999" customHeight="1">
      <c r="A103" s="279" t="s">
        <v>1137</v>
      </c>
      <c r="B103" s="359">
        <v>672</v>
      </c>
      <c r="C103" s="280"/>
      <c r="D103" s="280"/>
      <c r="E103" s="280"/>
      <c r="F103" s="280"/>
      <c r="G103" s="280"/>
      <c r="H103" s="280"/>
      <c r="I103" s="280"/>
      <c r="J103" s="280"/>
    </row>
    <row r="104" spans="1:10" ht="20.399999999999999" customHeight="1">
      <c r="A104" s="282" t="s">
        <v>120</v>
      </c>
      <c r="B104" s="360">
        <v>239</v>
      </c>
    </row>
    <row r="105" spans="1:10" ht="20.399999999999999" customHeight="1">
      <c r="A105" s="282" t="s">
        <v>1089</v>
      </c>
      <c r="B105" s="360">
        <v>116</v>
      </c>
    </row>
    <row r="106" spans="1:10" ht="20.399999999999999" customHeight="1">
      <c r="A106" s="282" t="s">
        <v>1093</v>
      </c>
      <c r="B106" s="360">
        <v>67</v>
      </c>
    </row>
    <row r="107" spans="1:10" s="281" customFormat="1" ht="20.399999999999999" customHeight="1">
      <c r="A107" s="320" t="s">
        <v>1138</v>
      </c>
      <c r="B107" s="360">
        <v>250</v>
      </c>
      <c r="C107" s="280"/>
      <c r="D107" s="280"/>
      <c r="E107" s="280"/>
      <c r="F107" s="280"/>
      <c r="G107" s="280"/>
      <c r="H107" s="280"/>
      <c r="I107" s="280"/>
      <c r="J107" s="280"/>
    </row>
    <row r="108" spans="1:10" s="281" customFormat="1" ht="20.399999999999999" customHeight="1">
      <c r="A108" s="279" t="s">
        <v>536</v>
      </c>
      <c r="B108" s="359">
        <v>166</v>
      </c>
      <c r="C108" s="280"/>
      <c r="D108" s="280"/>
      <c r="E108" s="280"/>
      <c r="F108" s="280"/>
      <c r="G108" s="280"/>
      <c r="H108" s="280"/>
      <c r="I108" s="280"/>
      <c r="J108" s="280"/>
    </row>
    <row r="109" spans="1:10" ht="20.399999999999999" customHeight="1">
      <c r="A109" s="282" t="s">
        <v>120</v>
      </c>
      <c r="B109" s="360">
        <v>96</v>
      </c>
    </row>
    <row r="110" spans="1:10" s="281" customFormat="1" ht="20.399999999999999" customHeight="1">
      <c r="A110" s="320" t="s">
        <v>1089</v>
      </c>
      <c r="B110" s="360">
        <v>70</v>
      </c>
      <c r="C110" s="280"/>
      <c r="D110" s="280"/>
      <c r="E110" s="280"/>
      <c r="F110" s="280"/>
      <c r="G110" s="280"/>
      <c r="H110" s="280"/>
      <c r="I110" s="280"/>
      <c r="J110" s="280"/>
    </row>
    <row r="111" spans="1:10" s="281" customFormat="1" ht="20.399999999999999" customHeight="1">
      <c r="A111" s="279" t="s">
        <v>1139</v>
      </c>
      <c r="B111" s="359">
        <v>193</v>
      </c>
      <c r="C111" s="280"/>
      <c r="D111" s="280"/>
      <c r="E111" s="280"/>
      <c r="F111" s="280"/>
      <c r="G111" s="280"/>
      <c r="H111" s="280"/>
      <c r="I111" s="280"/>
      <c r="J111" s="280"/>
    </row>
    <row r="112" spans="1:10" ht="20.399999999999999" customHeight="1">
      <c r="A112" s="282" t="s">
        <v>120</v>
      </c>
      <c r="B112" s="360">
        <v>42</v>
      </c>
    </row>
    <row r="113" spans="1:10" s="281" customFormat="1" ht="20.399999999999999" customHeight="1">
      <c r="A113" s="320" t="s">
        <v>1089</v>
      </c>
      <c r="B113" s="360">
        <v>151</v>
      </c>
      <c r="C113" s="280"/>
      <c r="D113" s="280"/>
      <c r="E113" s="280"/>
      <c r="F113" s="280"/>
      <c r="G113" s="280"/>
      <c r="H113" s="280"/>
      <c r="I113" s="280"/>
      <c r="J113" s="280"/>
    </row>
    <row r="114" spans="1:10" s="281" customFormat="1" ht="20.399999999999999" customHeight="1">
      <c r="A114" s="279" t="s">
        <v>1140</v>
      </c>
      <c r="B114" s="359">
        <v>453</v>
      </c>
      <c r="C114" s="280"/>
      <c r="D114" s="280"/>
      <c r="E114" s="280"/>
      <c r="F114" s="280"/>
      <c r="G114" s="280"/>
      <c r="H114" s="280"/>
      <c r="I114" s="280"/>
      <c r="J114" s="280"/>
    </row>
    <row r="115" spans="1:10" ht="20.399999999999999" customHeight="1">
      <c r="A115" s="282" t="s">
        <v>1089</v>
      </c>
      <c r="B115" s="360">
        <v>118</v>
      </c>
    </row>
    <row r="116" spans="1:10" ht="20.399999999999999" customHeight="1">
      <c r="A116" s="282" t="s">
        <v>1141</v>
      </c>
      <c r="B116" s="360">
        <v>169</v>
      </c>
    </row>
    <row r="117" spans="1:10" ht="20.399999999999999" customHeight="1">
      <c r="A117" s="282" t="s">
        <v>1142</v>
      </c>
      <c r="B117" s="360">
        <v>111</v>
      </c>
    </row>
    <row r="118" spans="1:10" s="281" customFormat="1" ht="20.399999999999999" customHeight="1">
      <c r="A118" s="320" t="s">
        <v>1143</v>
      </c>
      <c r="B118" s="360">
        <v>55</v>
      </c>
      <c r="C118" s="280"/>
      <c r="D118" s="280"/>
      <c r="E118" s="280"/>
      <c r="F118" s="280"/>
      <c r="G118" s="280"/>
      <c r="H118" s="280"/>
      <c r="I118" s="280"/>
      <c r="J118" s="280"/>
    </row>
    <row r="119" spans="1:10" s="281" customFormat="1" ht="20.399999999999999" customHeight="1">
      <c r="A119" s="279" t="s">
        <v>540</v>
      </c>
      <c r="B119" s="359">
        <v>1195</v>
      </c>
      <c r="C119" s="280"/>
      <c r="D119" s="280"/>
      <c r="E119" s="280"/>
      <c r="F119" s="280"/>
      <c r="G119" s="280"/>
      <c r="H119" s="280"/>
      <c r="I119" s="280"/>
      <c r="J119" s="280"/>
    </row>
    <row r="120" spans="1:10" s="281" customFormat="1" ht="20.399999999999999" customHeight="1">
      <c r="A120" s="320" t="s">
        <v>1144</v>
      </c>
      <c r="B120" s="360">
        <v>1195</v>
      </c>
      <c r="C120" s="280"/>
      <c r="D120" s="280"/>
      <c r="E120" s="280"/>
      <c r="F120" s="280"/>
      <c r="G120" s="280"/>
      <c r="H120" s="280"/>
      <c r="I120" s="280"/>
      <c r="J120" s="280"/>
    </row>
    <row r="121" spans="1:10" s="281" customFormat="1" ht="20.399999999999999" customHeight="1">
      <c r="A121" s="279" t="s">
        <v>1735</v>
      </c>
      <c r="B121" s="359">
        <v>693</v>
      </c>
      <c r="C121" s="280"/>
      <c r="D121" s="280"/>
      <c r="E121" s="280"/>
      <c r="F121" s="280"/>
      <c r="G121" s="280"/>
      <c r="H121" s="280"/>
      <c r="I121" s="280"/>
      <c r="J121" s="280"/>
    </row>
    <row r="122" spans="1:10" s="281" customFormat="1" ht="20.399999999999999" customHeight="1">
      <c r="A122" s="279" t="s">
        <v>1145</v>
      </c>
      <c r="B122" s="359">
        <v>346</v>
      </c>
      <c r="C122" s="280"/>
      <c r="D122" s="280"/>
      <c r="E122" s="280"/>
      <c r="F122" s="280"/>
      <c r="G122" s="280"/>
      <c r="H122" s="280"/>
      <c r="I122" s="280"/>
      <c r="J122" s="280"/>
    </row>
    <row r="123" spans="1:10" s="281" customFormat="1" ht="20.399999999999999" customHeight="1">
      <c r="A123" s="320" t="s">
        <v>1146</v>
      </c>
      <c r="B123" s="360">
        <v>154</v>
      </c>
      <c r="C123" s="280"/>
      <c r="D123" s="280"/>
      <c r="E123" s="280"/>
      <c r="F123" s="280"/>
      <c r="G123" s="280"/>
      <c r="H123" s="280"/>
      <c r="I123" s="280"/>
      <c r="J123" s="280"/>
    </row>
    <row r="124" spans="1:10" ht="20.399999999999999" customHeight="1">
      <c r="A124" s="282" t="s">
        <v>1147</v>
      </c>
      <c r="B124" s="360">
        <v>192</v>
      </c>
    </row>
    <row r="125" spans="1:10" s="281" customFormat="1" ht="20.399999999999999" customHeight="1">
      <c r="A125" s="279" t="s">
        <v>545</v>
      </c>
      <c r="B125" s="359">
        <v>347</v>
      </c>
      <c r="C125" s="280"/>
      <c r="D125" s="280"/>
      <c r="E125" s="280"/>
      <c r="F125" s="280"/>
      <c r="G125" s="280"/>
      <c r="H125" s="280"/>
      <c r="I125" s="280"/>
      <c r="J125" s="280"/>
    </row>
    <row r="126" spans="1:10" s="281" customFormat="1" ht="20.399999999999999" customHeight="1">
      <c r="A126" s="320" t="s">
        <v>1148</v>
      </c>
      <c r="B126" s="360">
        <v>347</v>
      </c>
      <c r="C126" s="280"/>
      <c r="D126" s="280"/>
      <c r="E126" s="280"/>
      <c r="F126" s="280"/>
      <c r="G126" s="280"/>
      <c r="H126" s="280"/>
      <c r="I126" s="280"/>
      <c r="J126" s="280"/>
    </row>
    <row r="127" spans="1:10" s="281" customFormat="1" ht="20.399999999999999" customHeight="1">
      <c r="A127" s="279" t="s">
        <v>1736</v>
      </c>
      <c r="B127" s="359">
        <v>36773</v>
      </c>
      <c r="C127" s="280"/>
      <c r="D127" s="280"/>
      <c r="E127" s="280"/>
      <c r="F127" s="280"/>
      <c r="G127" s="280"/>
      <c r="H127" s="280"/>
      <c r="I127" s="280"/>
      <c r="J127" s="280"/>
    </row>
    <row r="128" spans="1:10" s="281" customFormat="1" ht="20.399999999999999" customHeight="1">
      <c r="A128" s="279" t="s">
        <v>547</v>
      </c>
      <c r="B128" s="359">
        <v>38</v>
      </c>
      <c r="C128" s="280"/>
      <c r="D128" s="280"/>
      <c r="E128" s="280"/>
      <c r="F128" s="280"/>
      <c r="G128" s="280"/>
      <c r="H128" s="280"/>
      <c r="I128" s="280"/>
      <c r="J128" s="280"/>
    </row>
    <row r="129" spans="1:10" ht="20.399999999999999" customHeight="1">
      <c r="A129" s="282" t="s">
        <v>1149</v>
      </c>
      <c r="B129" s="360">
        <v>38</v>
      </c>
    </row>
    <row r="130" spans="1:10" s="281" customFormat="1" ht="20.399999999999999" customHeight="1">
      <c r="A130" s="279" t="s">
        <v>1150</v>
      </c>
      <c r="B130" s="359">
        <v>33263</v>
      </c>
      <c r="C130" s="280"/>
      <c r="D130" s="280"/>
      <c r="E130" s="280"/>
      <c r="F130" s="280"/>
      <c r="G130" s="280"/>
      <c r="H130" s="280"/>
      <c r="I130" s="280"/>
      <c r="J130" s="280"/>
    </row>
    <row r="131" spans="1:10" ht="20.399999999999999" customHeight="1">
      <c r="A131" s="282" t="s">
        <v>120</v>
      </c>
      <c r="B131" s="360">
        <v>14773</v>
      </c>
    </row>
    <row r="132" spans="1:10" ht="20.399999999999999" customHeight="1">
      <c r="A132" s="282" t="s">
        <v>1089</v>
      </c>
      <c r="B132" s="360">
        <v>38</v>
      </c>
    </row>
    <row r="133" spans="1:10" ht="20.399999999999999" customHeight="1">
      <c r="A133" s="282" t="s">
        <v>1110</v>
      </c>
      <c r="B133" s="360">
        <v>1462</v>
      </c>
    </row>
    <row r="134" spans="1:10" s="281" customFormat="1" ht="20.399999999999999" customHeight="1">
      <c r="A134" s="320" t="s">
        <v>1151</v>
      </c>
      <c r="B134" s="360">
        <v>15329</v>
      </c>
      <c r="C134" s="280"/>
      <c r="D134" s="280"/>
      <c r="E134" s="280"/>
      <c r="F134" s="280"/>
      <c r="G134" s="280"/>
      <c r="H134" s="280"/>
      <c r="I134" s="280"/>
      <c r="J134" s="280"/>
    </row>
    <row r="135" spans="1:10" ht="20.399999999999999" customHeight="1">
      <c r="A135" s="282" t="s">
        <v>1152</v>
      </c>
      <c r="B135" s="360">
        <v>1661</v>
      </c>
    </row>
    <row r="136" spans="1:10" s="281" customFormat="1" ht="20.399999999999999" customHeight="1">
      <c r="A136" s="279" t="s">
        <v>1153</v>
      </c>
      <c r="B136" s="359">
        <v>109</v>
      </c>
      <c r="C136" s="280"/>
      <c r="D136" s="280"/>
      <c r="E136" s="280"/>
      <c r="F136" s="280"/>
      <c r="G136" s="280"/>
      <c r="H136" s="280"/>
      <c r="I136" s="280"/>
      <c r="J136" s="280"/>
    </row>
    <row r="137" spans="1:10" ht="20.399999999999999" customHeight="1">
      <c r="A137" s="282" t="s">
        <v>1154</v>
      </c>
      <c r="B137" s="360">
        <v>109</v>
      </c>
    </row>
    <row r="138" spans="1:10" s="281" customFormat="1" ht="20.399999999999999" customHeight="1">
      <c r="A138" s="279" t="s">
        <v>1155</v>
      </c>
      <c r="B138" s="359">
        <v>2808</v>
      </c>
      <c r="C138" s="280"/>
      <c r="D138" s="280"/>
      <c r="E138" s="280"/>
      <c r="F138" s="280"/>
      <c r="G138" s="280"/>
      <c r="H138" s="280"/>
      <c r="I138" s="280"/>
      <c r="J138" s="280"/>
    </row>
    <row r="139" spans="1:10" ht="20.399999999999999" customHeight="1">
      <c r="A139" s="282" t="s">
        <v>120</v>
      </c>
      <c r="B139" s="360">
        <v>1571</v>
      </c>
    </row>
    <row r="140" spans="1:10" ht="20.399999999999999" customHeight="1">
      <c r="A140" s="282" t="s">
        <v>1089</v>
      </c>
      <c r="B140" s="360">
        <v>41</v>
      </c>
    </row>
    <row r="141" spans="1:10" ht="20.399999999999999" customHeight="1">
      <c r="A141" s="282" t="s">
        <v>1156</v>
      </c>
      <c r="B141" s="360">
        <v>77</v>
      </c>
    </row>
    <row r="142" spans="1:10" ht="20.399999999999999" customHeight="1">
      <c r="A142" s="282" t="s">
        <v>1157</v>
      </c>
      <c r="B142" s="360">
        <v>62</v>
      </c>
    </row>
    <row r="143" spans="1:10" ht="20.399999999999999" customHeight="1">
      <c r="A143" s="282" t="s">
        <v>1158</v>
      </c>
      <c r="B143" s="360">
        <v>294</v>
      </c>
    </row>
    <row r="144" spans="1:10" ht="20.399999999999999" customHeight="1">
      <c r="A144" s="282" t="s">
        <v>1159</v>
      </c>
      <c r="B144" s="360">
        <v>80</v>
      </c>
    </row>
    <row r="145" spans="1:10" ht="20.399999999999999" customHeight="1">
      <c r="A145" s="282" t="s">
        <v>1160</v>
      </c>
      <c r="B145" s="360">
        <v>15</v>
      </c>
    </row>
    <row r="146" spans="1:10" ht="20.399999999999999" customHeight="1">
      <c r="A146" s="282" t="s">
        <v>1161</v>
      </c>
      <c r="B146" s="360">
        <v>186</v>
      </c>
    </row>
    <row r="147" spans="1:10" s="281" customFormat="1" ht="20.399999999999999" customHeight="1">
      <c r="A147" s="320" t="s">
        <v>1162</v>
      </c>
      <c r="B147" s="360">
        <v>2</v>
      </c>
      <c r="C147" s="280"/>
      <c r="D147" s="280"/>
      <c r="E147" s="280"/>
      <c r="F147" s="280"/>
      <c r="G147" s="280"/>
      <c r="H147" s="280"/>
      <c r="I147" s="280"/>
      <c r="J147" s="280"/>
    </row>
    <row r="148" spans="1:10" ht="20.399999999999999" customHeight="1">
      <c r="A148" s="282" t="s">
        <v>1163</v>
      </c>
      <c r="B148" s="360">
        <v>74</v>
      </c>
    </row>
    <row r="149" spans="1:10" s="281" customFormat="1" ht="20.399999999999999" customHeight="1">
      <c r="A149" s="320" t="s">
        <v>1093</v>
      </c>
      <c r="B149" s="360">
        <v>82</v>
      </c>
      <c r="C149" s="280"/>
      <c r="D149" s="280"/>
      <c r="E149" s="280"/>
      <c r="F149" s="280"/>
      <c r="G149" s="280"/>
      <c r="H149" s="280"/>
      <c r="I149" s="280"/>
      <c r="J149" s="280"/>
    </row>
    <row r="150" spans="1:10" s="281" customFormat="1" ht="20.399999999999999" customHeight="1">
      <c r="A150" s="320" t="s">
        <v>1164</v>
      </c>
      <c r="B150" s="360">
        <v>324</v>
      </c>
      <c r="C150" s="280"/>
      <c r="D150" s="280"/>
      <c r="E150" s="280"/>
      <c r="F150" s="280"/>
      <c r="G150" s="280"/>
      <c r="H150" s="280"/>
      <c r="I150" s="280"/>
      <c r="J150" s="280"/>
    </row>
    <row r="151" spans="1:10" s="281" customFormat="1" ht="20.399999999999999" customHeight="1">
      <c r="A151" s="279" t="s">
        <v>1165</v>
      </c>
      <c r="B151" s="359">
        <v>555</v>
      </c>
      <c r="C151" s="280"/>
      <c r="D151" s="280"/>
      <c r="E151" s="280"/>
      <c r="F151" s="280"/>
      <c r="G151" s="280"/>
      <c r="H151" s="280"/>
      <c r="I151" s="280"/>
      <c r="J151" s="280"/>
    </row>
    <row r="152" spans="1:10" ht="20.399999999999999" customHeight="1">
      <c r="A152" s="282" t="s">
        <v>1166</v>
      </c>
      <c r="B152" s="360">
        <v>555</v>
      </c>
    </row>
    <row r="153" spans="1:10" s="281" customFormat="1" ht="20.399999999999999" customHeight="1">
      <c r="A153" s="279" t="s">
        <v>1737</v>
      </c>
      <c r="B153" s="359">
        <v>218712</v>
      </c>
      <c r="C153" s="280"/>
      <c r="D153" s="280"/>
      <c r="E153" s="280"/>
      <c r="F153" s="280"/>
      <c r="G153" s="280"/>
      <c r="H153" s="280"/>
      <c r="I153" s="280"/>
      <c r="J153" s="280"/>
    </row>
    <row r="154" spans="1:10" s="281" customFormat="1" ht="20.399999999999999" customHeight="1">
      <c r="A154" s="279" t="s">
        <v>1167</v>
      </c>
      <c r="B154" s="359">
        <v>2952</v>
      </c>
      <c r="C154" s="280"/>
      <c r="D154" s="280"/>
      <c r="E154" s="280"/>
      <c r="F154" s="280"/>
      <c r="G154" s="280"/>
      <c r="H154" s="280"/>
      <c r="I154" s="280"/>
      <c r="J154" s="280"/>
    </row>
    <row r="155" spans="1:10" ht="20.399999999999999" customHeight="1">
      <c r="A155" s="282" t="s">
        <v>120</v>
      </c>
      <c r="B155" s="360">
        <v>439</v>
      </c>
    </row>
    <row r="156" spans="1:10" s="281" customFormat="1" ht="20.399999999999999" customHeight="1">
      <c r="A156" s="320" t="s">
        <v>1089</v>
      </c>
      <c r="B156" s="360">
        <v>369</v>
      </c>
      <c r="C156" s="280"/>
      <c r="D156" s="280"/>
      <c r="E156" s="280"/>
      <c r="F156" s="280"/>
      <c r="G156" s="280"/>
      <c r="H156" s="280"/>
      <c r="I156" s="280"/>
      <c r="J156" s="280"/>
    </row>
    <row r="157" spans="1:10" ht="20.399999999999999" customHeight="1">
      <c r="A157" s="282" t="s">
        <v>1168</v>
      </c>
      <c r="B157" s="360">
        <v>2144</v>
      </c>
    </row>
    <row r="158" spans="1:10" s="281" customFormat="1" ht="20.399999999999999" customHeight="1">
      <c r="A158" s="279" t="s">
        <v>1169</v>
      </c>
      <c r="B158" s="359">
        <v>190080</v>
      </c>
      <c r="C158" s="280"/>
      <c r="D158" s="280"/>
      <c r="E158" s="280"/>
      <c r="F158" s="280"/>
      <c r="G158" s="280"/>
      <c r="H158" s="280"/>
      <c r="I158" s="280"/>
      <c r="J158" s="280"/>
    </row>
    <row r="159" spans="1:10" s="281" customFormat="1" ht="20.399999999999999" customHeight="1">
      <c r="A159" s="320" t="s">
        <v>1170</v>
      </c>
      <c r="B159" s="360">
        <v>7159</v>
      </c>
      <c r="C159" s="280"/>
      <c r="D159" s="280"/>
      <c r="E159" s="280"/>
      <c r="F159" s="280"/>
      <c r="G159" s="280"/>
      <c r="H159" s="280"/>
      <c r="I159" s="280"/>
      <c r="J159" s="280"/>
    </row>
    <row r="160" spans="1:10" ht="20.399999999999999" customHeight="1">
      <c r="A160" s="282" t="s">
        <v>1171</v>
      </c>
      <c r="B160" s="360">
        <v>88688</v>
      </c>
    </row>
    <row r="161" spans="1:10" ht="20.399999999999999" customHeight="1">
      <c r="A161" s="282" t="s">
        <v>1172</v>
      </c>
      <c r="B161" s="360">
        <v>66683</v>
      </c>
    </row>
    <row r="162" spans="1:10" s="281" customFormat="1" ht="20.399999999999999" customHeight="1">
      <c r="A162" s="320" t="s">
        <v>1173</v>
      </c>
      <c r="B162" s="360">
        <v>17758</v>
      </c>
      <c r="C162" s="280"/>
      <c r="D162" s="280"/>
      <c r="E162" s="280"/>
      <c r="F162" s="280"/>
      <c r="G162" s="280"/>
      <c r="H162" s="280"/>
      <c r="I162" s="280"/>
      <c r="J162" s="280"/>
    </row>
    <row r="163" spans="1:10" ht="20.399999999999999" customHeight="1">
      <c r="A163" s="282" t="s">
        <v>1174</v>
      </c>
      <c r="B163" s="360">
        <v>9792</v>
      </c>
    </row>
    <row r="164" spans="1:10" s="281" customFormat="1" ht="20.399999999999999" customHeight="1">
      <c r="A164" s="279" t="s">
        <v>1175</v>
      </c>
      <c r="B164" s="359">
        <v>15712</v>
      </c>
      <c r="C164" s="280"/>
      <c r="D164" s="280"/>
      <c r="E164" s="280"/>
      <c r="F164" s="280"/>
      <c r="G164" s="280"/>
      <c r="H164" s="280"/>
      <c r="I164" s="280"/>
      <c r="J164" s="280"/>
    </row>
    <row r="165" spans="1:10" s="281" customFormat="1" ht="20.399999999999999" customHeight="1">
      <c r="A165" s="320" t="s">
        <v>1176</v>
      </c>
      <c r="B165" s="360">
        <v>12929</v>
      </c>
      <c r="C165" s="280"/>
      <c r="D165" s="280"/>
      <c r="E165" s="280"/>
      <c r="F165" s="280"/>
      <c r="G165" s="280"/>
      <c r="H165" s="280"/>
      <c r="I165" s="280"/>
      <c r="J165" s="280"/>
    </row>
    <row r="166" spans="1:10" ht="20.399999999999999" customHeight="1">
      <c r="A166" s="282" t="s">
        <v>1177</v>
      </c>
      <c r="B166" s="360">
        <v>2783</v>
      </c>
    </row>
    <row r="167" spans="1:10" s="281" customFormat="1" ht="20.399999999999999" customHeight="1">
      <c r="A167" s="279" t="s">
        <v>1178</v>
      </c>
      <c r="B167" s="359">
        <v>991</v>
      </c>
      <c r="C167" s="280"/>
      <c r="D167" s="280"/>
      <c r="E167" s="280"/>
      <c r="F167" s="280"/>
      <c r="G167" s="280"/>
      <c r="H167" s="280"/>
      <c r="I167" s="280"/>
      <c r="J167" s="280"/>
    </row>
    <row r="168" spans="1:10" s="281" customFormat="1" ht="20.399999999999999" customHeight="1">
      <c r="A168" s="320" t="s">
        <v>1179</v>
      </c>
      <c r="B168" s="360">
        <v>907</v>
      </c>
      <c r="C168" s="280"/>
      <c r="D168" s="280"/>
      <c r="E168" s="280"/>
      <c r="F168" s="280"/>
      <c r="G168" s="280"/>
      <c r="H168" s="280"/>
      <c r="I168" s="280"/>
      <c r="J168" s="280"/>
    </row>
    <row r="169" spans="1:10" ht="20.399999999999999" customHeight="1">
      <c r="A169" s="282" t="s">
        <v>1180</v>
      </c>
      <c r="B169" s="360">
        <v>84</v>
      </c>
    </row>
    <row r="170" spans="1:10" s="281" customFormat="1" ht="20.399999999999999" customHeight="1">
      <c r="A170" s="279" t="s">
        <v>1181</v>
      </c>
      <c r="B170" s="359">
        <v>1272</v>
      </c>
      <c r="C170" s="280"/>
      <c r="D170" s="280"/>
      <c r="E170" s="280"/>
      <c r="F170" s="280"/>
      <c r="G170" s="280"/>
      <c r="H170" s="280"/>
      <c r="I170" s="280"/>
      <c r="J170" s="280"/>
    </row>
    <row r="171" spans="1:10" s="281" customFormat="1" ht="20.399999999999999" customHeight="1">
      <c r="A171" s="320" t="s">
        <v>1182</v>
      </c>
      <c r="B171" s="360">
        <v>554</v>
      </c>
      <c r="C171" s="280"/>
      <c r="D171" s="280"/>
      <c r="E171" s="280"/>
      <c r="F171" s="280"/>
      <c r="G171" s="280"/>
      <c r="H171" s="280"/>
      <c r="I171" s="280"/>
      <c r="J171" s="280"/>
    </row>
    <row r="172" spans="1:10" ht="20.399999999999999" customHeight="1">
      <c r="A172" s="282" t="s">
        <v>1183</v>
      </c>
      <c r="B172" s="360">
        <v>718</v>
      </c>
    </row>
    <row r="173" spans="1:10" s="281" customFormat="1" ht="20.399999999999999" customHeight="1">
      <c r="A173" s="279" t="s">
        <v>1184</v>
      </c>
      <c r="B173" s="359">
        <v>7347</v>
      </c>
      <c r="C173" s="280"/>
      <c r="D173" s="280"/>
      <c r="E173" s="280"/>
      <c r="F173" s="280"/>
      <c r="G173" s="280"/>
      <c r="H173" s="280"/>
      <c r="I173" s="280"/>
      <c r="J173" s="280"/>
    </row>
    <row r="174" spans="1:10" s="281" customFormat="1" ht="20.399999999999999" customHeight="1">
      <c r="A174" s="320" t="s">
        <v>1185</v>
      </c>
      <c r="B174" s="360">
        <v>4900</v>
      </c>
      <c r="C174" s="280"/>
      <c r="D174" s="280"/>
      <c r="E174" s="280"/>
      <c r="F174" s="280"/>
      <c r="G174" s="280"/>
      <c r="H174" s="280"/>
      <c r="I174" s="280"/>
      <c r="J174" s="280"/>
    </row>
    <row r="175" spans="1:10" ht="20.399999999999999" customHeight="1">
      <c r="A175" s="282" t="s">
        <v>1186</v>
      </c>
      <c r="B175" s="360">
        <v>2447</v>
      </c>
    </row>
    <row r="176" spans="1:10" s="281" customFormat="1" ht="20.399999999999999" customHeight="1">
      <c r="A176" s="279" t="s">
        <v>576</v>
      </c>
      <c r="B176" s="359">
        <v>358</v>
      </c>
      <c r="C176" s="280"/>
      <c r="D176" s="280"/>
      <c r="E176" s="280"/>
      <c r="F176" s="280"/>
      <c r="G176" s="280"/>
      <c r="H176" s="280"/>
      <c r="I176" s="280"/>
      <c r="J176" s="280"/>
    </row>
    <row r="177" spans="1:10" s="281" customFormat="1" ht="20.399999999999999" customHeight="1">
      <c r="A177" s="320" t="s">
        <v>1187</v>
      </c>
      <c r="B177" s="360">
        <v>358</v>
      </c>
      <c r="C177" s="280"/>
      <c r="D177" s="280"/>
      <c r="E177" s="280"/>
      <c r="F177" s="280"/>
      <c r="G177" s="280"/>
      <c r="H177" s="280"/>
      <c r="I177" s="280"/>
      <c r="J177" s="280"/>
    </row>
    <row r="178" spans="1:10" s="281" customFormat="1" ht="20.399999999999999" customHeight="1">
      <c r="A178" s="279" t="s">
        <v>1738</v>
      </c>
      <c r="B178" s="359">
        <v>13957</v>
      </c>
      <c r="C178" s="280"/>
      <c r="D178" s="280"/>
      <c r="E178" s="280"/>
      <c r="F178" s="280"/>
      <c r="G178" s="280"/>
      <c r="H178" s="280"/>
      <c r="I178" s="280"/>
      <c r="J178" s="280"/>
    </row>
    <row r="179" spans="1:10" s="281" customFormat="1" ht="20.399999999999999" customHeight="1">
      <c r="A179" s="279" t="s">
        <v>1188</v>
      </c>
      <c r="B179" s="359">
        <v>236</v>
      </c>
      <c r="C179" s="280"/>
      <c r="D179" s="280"/>
      <c r="E179" s="280"/>
      <c r="F179" s="280"/>
      <c r="G179" s="280"/>
      <c r="H179" s="280"/>
      <c r="I179" s="280"/>
      <c r="J179" s="280"/>
    </row>
    <row r="180" spans="1:10" ht="20.399999999999999" customHeight="1">
      <c r="A180" s="282" t="s">
        <v>120</v>
      </c>
      <c r="B180" s="360">
        <v>173</v>
      </c>
    </row>
    <row r="181" spans="1:10" ht="20.399999999999999" customHeight="1">
      <c r="A181" s="282" t="s">
        <v>1089</v>
      </c>
      <c r="B181" s="360">
        <v>63</v>
      </c>
    </row>
    <row r="182" spans="1:10" s="281" customFormat="1" ht="20.399999999999999" customHeight="1">
      <c r="A182" s="279" t="s">
        <v>1189</v>
      </c>
      <c r="B182" s="359">
        <v>13334</v>
      </c>
      <c r="C182" s="280"/>
      <c r="D182" s="280"/>
      <c r="E182" s="280"/>
      <c r="F182" s="280"/>
      <c r="G182" s="280"/>
      <c r="H182" s="280"/>
      <c r="I182" s="280"/>
      <c r="J182" s="280"/>
    </row>
    <row r="183" spans="1:10" ht="20.399999999999999" customHeight="1">
      <c r="A183" s="282" t="s">
        <v>1190</v>
      </c>
      <c r="B183" s="360">
        <v>308</v>
      </c>
    </row>
    <row r="184" spans="1:10" ht="20.399999999999999" customHeight="1">
      <c r="A184" s="282" t="s">
        <v>1191</v>
      </c>
      <c r="B184" s="360">
        <v>13026</v>
      </c>
    </row>
    <row r="185" spans="1:10" s="281" customFormat="1" ht="20.399999999999999" customHeight="1">
      <c r="A185" s="279" t="s">
        <v>1192</v>
      </c>
      <c r="B185" s="359">
        <v>38</v>
      </c>
      <c r="C185" s="280"/>
      <c r="D185" s="280"/>
      <c r="E185" s="280"/>
      <c r="F185" s="280"/>
      <c r="G185" s="280"/>
      <c r="H185" s="280"/>
      <c r="I185" s="280"/>
      <c r="J185" s="280"/>
    </row>
    <row r="186" spans="1:10" ht="20.399999999999999" customHeight="1">
      <c r="A186" s="282" t="s">
        <v>1193</v>
      </c>
      <c r="B186" s="360">
        <v>38</v>
      </c>
    </row>
    <row r="187" spans="1:10" s="281" customFormat="1" ht="20.399999999999999" customHeight="1">
      <c r="A187" s="279" t="s">
        <v>1194</v>
      </c>
      <c r="B187" s="359">
        <v>276</v>
      </c>
      <c r="C187" s="280"/>
      <c r="D187" s="280"/>
      <c r="E187" s="280"/>
      <c r="F187" s="280"/>
      <c r="G187" s="280"/>
      <c r="H187" s="280"/>
      <c r="I187" s="280"/>
      <c r="J187" s="280"/>
    </row>
    <row r="188" spans="1:10" s="281" customFormat="1" ht="20.399999999999999" customHeight="1">
      <c r="A188" s="320" t="s">
        <v>1195</v>
      </c>
      <c r="B188" s="360">
        <v>134</v>
      </c>
      <c r="C188" s="280"/>
      <c r="D188" s="280"/>
      <c r="E188" s="280"/>
      <c r="F188" s="280"/>
      <c r="G188" s="280"/>
      <c r="H188" s="280"/>
      <c r="I188" s="280"/>
      <c r="J188" s="280"/>
    </row>
    <row r="189" spans="1:10" ht="20.399999999999999" customHeight="1">
      <c r="A189" s="282" t="s">
        <v>1196</v>
      </c>
      <c r="B189" s="360">
        <v>55</v>
      </c>
    </row>
    <row r="190" spans="1:10" ht="20.399999999999999" customHeight="1">
      <c r="A190" s="282" t="s">
        <v>1197</v>
      </c>
      <c r="B190" s="360">
        <v>10</v>
      </c>
    </row>
    <row r="191" spans="1:10" ht="20.399999999999999" customHeight="1">
      <c r="A191" s="282" t="s">
        <v>1198</v>
      </c>
      <c r="B191" s="360">
        <v>7</v>
      </c>
    </row>
    <row r="192" spans="1:10" ht="20.399999999999999" customHeight="1">
      <c r="A192" s="282" t="s">
        <v>1199</v>
      </c>
      <c r="B192" s="360">
        <v>70</v>
      </c>
    </row>
    <row r="193" spans="1:10" s="281" customFormat="1" ht="20.399999999999999" customHeight="1">
      <c r="A193" s="279" t="s">
        <v>590</v>
      </c>
      <c r="B193" s="359">
        <v>73</v>
      </c>
      <c r="C193" s="280"/>
      <c r="D193" s="280"/>
      <c r="E193" s="280"/>
      <c r="F193" s="280"/>
      <c r="G193" s="280"/>
      <c r="H193" s="280"/>
      <c r="I193" s="280"/>
      <c r="J193" s="280"/>
    </row>
    <row r="194" spans="1:10" ht="20.399999999999999" customHeight="1">
      <c r="A194" s="282" t="s">
        <v>1200</v>
      </c>
      <c r="B194" s="360">
        <v>73</v>
      </c>
    </row>
    <row r="195" spans="1:10" s="281" customFormat="1" ht="20.399999999999999" customHeight="1">
      <c r="A195" s="279" t="s">
        <v>1739</v>
      </c>
      <c r="B195" s="359">
        <v>11972</v>
      </c>
      <c r="C195" s="280"/>
      <c r="D195" s="280"/>
      <c r="E195" s="280"/>
      <c r="F195" s="280"/>
      <c r="G195" s="280"/>
      <c r="H195" s="280"/>
      <c r="I195" s="280"/>
      <c r="J195" s="280"/>
    </row>
    <row r="196" spans="1:10" s="281" customFormat="1" ht="20.399999999999999" customHeight="1">
      <c r="A196" s="279" t="s">
        <v>1201</v>
      </c>
      <c r="B196" s="359">
        <v>5925</v>
      </c>
      <c r="C196" s="280"/>
      <c r="D196" s="280"/>
      <c r="E196" s="280"/>
      <c r="F196" s="280"/>
      <c r="G196" s="280"/>
      <c r="H196" s="280"/>
      <c r="I196" s="280"/>
      <c r="J196" s="280"/>
    </row>
    <row r="197" spans="1:10" ht="20.399999999999999" customHeight="1">
      <c r="A197" s="282" t="s">
        <v>120</v>
      </c>
      <c r="B197" s="360">
        <v>558</v>
      </c>
    </row>
    <row r="198" spans="1:10" ht="20.399999999999999" customHeight="1">
      <c r="A198" s="282" t="s">
        <v>1089</v>
      </c>
      <c r="B198" s="360">
        <v>28</v>
      </c>
    </row>
    <row r="199" spans="1:10" s="281" customFormat="1" ht="20.399999999999999" customHeight="1">
      <c r="A199" s="320" t="s">
        <v>1202</v>
      </c>
      <c r="B199" s="360">
        <v>226</v>
      </c>
      <c r="C199" s="280"/>
      <c r="D199" s="280"/>
      <c r="E199" s="280"/>
      <c r="F199" s="280"/>
      <c r="G199" s="280"/>
      <c r="H199" s="280"/>
      <c r="I199" s="280"/>
      <c r="J199" s="280"/>
    </row>
    <row r="200" spans="1:10" ht="20.399999999999999" customHeight="1">
      <c r="A200" s="282" t="s">
        <v>1203</v>
      </c>
      <c r="B200" s="360">
        <v>660</v>
      </c>
    </row>
    <row r="201" spans="1:10" ht="20.399999999999999" customHeight="1">
      <c r="A201" s="282" t="s">
        <v>1204</v>
      </c>
      <c r="B201" s="360">
        <v>275</v>
      </c>
    </row>
    <row r="202" spans="1:10" s="281" customFormat="1" ht="20.399999999999999" customHeight="1">
      <c r="A202" s="320" t="s">
        <v>1205</v>
      </c>
      <c r="B202" s="360">
        <v>570</v>
      </c>
      <c r="C202" s="280"/>
      <c r="D202" s="280"/>
      <c r="E202" s="280"/>
      <c r="F202" s="280"/>
      <c r="G202" s="280"/>
      <c r="H202" s="280"/>
      <c r="I202" s="280"/>
      <c r="J202" s="280"/>
    </row>
    <row r="203" spans="1:10" ht="20.399999999999999" customHeight="1">
      <c r="A203" s="282" t="s">
        <v>1206</v>
      </c>
      <c r="B203" s="360">
        <v>192</v>
      </c>
    </row>
    <row r="204" spans="1:10" ht="20.399999999999999" customHeight="1">
      <c r="A204" s="282" t="s">
        <v>1207</v>
      </c>
      <c r="B204" s="360">
        <v>331</v>
      </c>
    </row>
    <row r="205" spans="1:10" ht="20.399999999999999" customHeight="1">
      <c r="A205" s="282" t="s">
        <v>1208</v>
      </c>
      <c r="B205" s="360">
        <v>954</v>
      </c>
    </row>
    <row r="206" spans="1:10" ht="20.399999999999999" customHeight="1">
      <c r="A206" s="282" t="s">
        <v>1209</v>
      </c>
      <c r="B206" s="360">
        <v>2131</v>
      </c>
    </row>
    <row r="207" spans="1:10" s="281" customFormat="1" ht="20.399999999999999" customHeight="1">
      <c r="A207" s="279" t="s">
        <v>1210</v>
      </c>
      <c r="B207" s="359">
        <v>346</v>
      </c>
      <c r="C207" s="280"/>
      <c r="D207" s="280"/>
      <c r="E207" s="280"/>
      <c r="F207" s="280"/>
      <c r="G207" s="280"/>
      <c r="H207" s="280"/>
      <c r="I207" s="280"/>
      <c r="J207" s="280"/>
    </row>
    <row r="208" spans="1:10" s="281" customFormat="1" ht="20.399999999999999" customHeight="1">
      <c r="A208" s="320" t="s">
        <v>1211</v>
      </c>
      <c r="B208" s="360">
        <v>145</v>
      </c>
      <c r="C208" s="280"/>
      <c r="D208" s="280"/>
      <c r="E208" s="280"/>
      <c r="F208" s="280"/>
      <c r="G208" s="280"/>
      <c r="H208" s="280"/>
      <c r="I208" s="280"/>
      <c r="J208" s="280"/>
    </row>
    <row r="209" spans="1:10" ht="20.399999999999999" customHeight="1">
      <c r="A209" s="282" t="s">
        <v>1212</v>
      </c>
      <c r="B209" s="360">
        <v>201</v>
      </c>
    </row>
    <row r="210" spans="1:10" s="281" customFormat="1" ht="20.399999999999999" customHeight="1">
      <c r="A210" s="279" t="s">
        <v>1213</v>
      </c>
      <c r="B210" s="359">
        <v>1056</v>
      </c>
      <c r="C210" s="280"/>
      <c r="D210" s="280"/>
      <c r="E210" s="280"/>
      <c r="F210" s="280"/>
      <c r="G210" s="280"/>
      <c r="H210" s="280"/>
      <c r="I210" s="280"/>
      <c r="J210" s="280"/>
    </row>
    <row r="211" spans="1:10" ht="20.399999999999999" customHeight="1">
      <c r="A211" s="282" t="s">
        <v>1214</v>
      </c>
      <c r="B211" s="360">
        <v>171</v>
      </c>
    </row>
    <row r="212" spans="1:10" ht="20.399999999999999" customHeight="1">
      <c r="A212" s="282" t="s">
        <v>1215</v>
      </c>
      <c r="B212" s="360">
        <v>117</v>
      </c>
    </row>
    <row r="213" spans="1:10" ht="20.399999999999999" customHeight="1">
      <c r="A213" s="282" t="s">
        <v>1216</v>
      </c>
      <c r="B213" s="360">
        <v>383</v>
      </c>
    </row>
    <row r="214" spans="1:10" s="281" customFormat="1" ht="20.399999999999999" customHeight="1">
      <c r="A214" s="320" t="s">
        <v>1217</v>
      </c>
      <c r="B214" s="360">
        <v>270</v>
      </c>
      <c r="C214" s="280"/>
      <c r="D214" s="280"/>
      <c r="E214" s="280"/>
      <c r="F214" s="280"/>
      <c r="G214" s="280"/>
      <c r="H214" s="280"/>
      <c r="I214" s="280"/>
      <c r="J214" s="280"/>
    </row>
    <row r="215" spans="1:10" ht="20.399999999999999" customHeight="1">
      <c r="A215" s="282" t="s">
        <v>1218</v>
      </c>
      <c r="B215" s="360">
        <v>115</v>
      </c>
    </row>
    <row r="216" spans="1:10" s="281" customFormat="1" ht="20.399999999999999" customHeight="1">
      <c r="A216" s="279" t="s">
        <v>1219</v>
      </c>
      <c r="B216" s="359">
        <v>1253</v>
      </c>
      <c r="C216" s="280"/>
      <c r="D216" s="280"/>
      <c r="E216" s="280"/>
      <c r="F216" s="280"/>
      <c r="G216" s="280"/>
      <c r="H216" s="280"/>
      <c r="I216" s="280"/>
      <c r="J216" s="280"/>
    </row>
    <row r="217" spans="1:10" s="281" customFormat="1" ht="20.399999999999999" customHeight="1">
      <c r="A217" s="320" t="s">
        <v>1220</v>
      </c>
      <c r="B217" s="360">
        <v>1253</v>
      </c>
      <c r="C217" s="280"/>
      <c r="D217" s="280"/>
      <c r="E217" s="280"/>
      <c r="F217" s="280"/>
      <c r="G217" s="280"/>
      <c r="H217" s="280"/>
      <c r="I217" s="280"/>
      <c r="J217" s="280"/>
    </row>
    <row r="218" spans="1:10" s="281" customFormat="1" ht="20.399999999999999" customHeight="1">
      <c r="A218" s="279" t="s">
        <v>1221</v>
      </c>
      <c r="B218" s="359">
        <v>3085</v>
      </c>
      <c r="C218" s="280"/>
      <c r="D218" s="280"/>
      <c r="E218" s="280"/>
      <c r="F218" s="280"/>
      <c r="G218" s="280"/>
      <c r="H218" s="280"/>
      <c r="I218" s="280"/>
      <c r="J218" s="280"/>
    </row>
    <row r="219" spans="1:10" ht="20.399999999999999" customHeight="1">
      <c r="A219" s="282" t="s">
        <v>1222</v>
      </c>
      <c r="B219" s="360">
        <v>24</v>
      </c>
    </row>
    <row r="220" spans="1:10" ht="20.399999999999999" customHeight="1">
      <c r="A220" s="282" t="s">
        <v>1223</v>
      </c>
      <c r="B220" s="360">
        <v>2948</v>
      </c>
    </row>
    <row r="221" spans="1:10" ht="20.399999999999999" customHeight="1">
      <c r="A221" s="282" t="s">
        <v>1224</v>
      </c>
      <c r="B221" s="360">
        <v>113</v>
      </c>
    </row>
    <row r="222" spans="1:10" s="281" customFormat="1" ht="20.399999999999999" customHeight="1">
      <c r="A222" s="279" t="s">
        <v>1225</v>
      </c>
      <c r="B222" s="359">
        <v>307</v>
      </c>
      <c r="C222" s="280"/>
      <c r="D222" s="280"/>
      <c r="E222" s="280"/>
      <c r="F222" s="280"/>
      <c r="G222" s="280"/>
      <c r="H222" s="280"/>
      <c r="I222" s="280"/>
      <c r="J222" s="280"/>
    </row>
    <row r="223" spans="1:10" ht="20.399999999999999" customHeight="1">
      <c r="A223" s="282" t="s">
        <v>1226</v>
      </c>
      <c r="B223" s="360">
        <v>10</v>
      </c>
    </row>
    <row r="224" spans="1:10" ht="20.399999999999999" customHeight="1">
      <c r="A224" s="282" t="s">
        <v>1227</v>
      </c>
      <c r="B224" s="360">
        <v>297</v>
      </c>
    </row>
    <row r="225" spans="1:10" s="281" customFormat="1" ht="20.399999999999999" customHeight="1">
      <c r="A225" s="279" t="s">
        <v>1740</v>
      </c>
      <c r="B225" s="359">
        <v>78237</v>
      </c>
      <c r="C225" s="280"/>
      <c r="D225" s="280"/>
      <c r="E225" s="280"/>
      <c r="F225" s="280"/>
      <c r="G225" s="280"/>
      <c r="H225" s="280"/>
      <c r="I225" s="280"/>
      <c r="J225" s="280"/>
    </row>
    <row r="226" spans="1:10" s="281" customFormat="1" ht="20.399999999999999" customHeight="1">
      <c r="A226" s="279" t="s">
        <v>1228</v>
      </c>
      <c r="B226" s="359">
        <v>3968</v>
      </c>
      <c r="C226" s="280"/>
      <c r="D226" s="280"/>
      <c r="E226" s="280"/>
      <c r="F226" s="280"/>
      <c r="G226" s="280"/>
      <c r="H226" s="280"/>
      <c r="I226" s="280"/>
      <c r="J226" s="280"/>
    </row>
    <row r="227" spans="1:10" ht="20.399999999999999" customHeight="1">
      <c r="A227" s="282" t="s">
        <v>120</v>
      </c>
      <c r="B227" s="360">
        <v>493</v>
      </c>
    </row>
    <row r="228" spans="1:10" s="281" customFormat="1" ht="20.399999999999999" customHeight="1">
      <c r="A228" s="320" t="s">
        <v>1089</v>
      </c>
      <c r="B228" s="360">
        <v>577</v>
      </c>
      <c r="C228" s="280"/>
      <c r="D228" s="280"/>
      <c r="E228" s="280"/>
      <c r="F228" s="280"/>
      <c r="G228" s="280"/>
      <c r="H228" s="280"/>
      <c r="I228" s="280"/>
      <c r="J228" s="280"/>
    </row>
    <row r="229" spans="1:10" ht="20.399999999999999" customHeight="1">
      <c r="A229" s="282" t="s">
        <v>1229</v>
      </c>
      <c r="B229" s="360">
        <v>226</v>
      </c>
    </row>
    <row r="230" spans="1:10" ht="20.399999999999999" customHeight="1">
      <c r="A230" s="282" t="s">
        <v>1230</v>
      </c>
      <c r="B230" s="360">
        <v>425</v>
      </c>
    </row>
    <row r="231" spans="1:10" ht="20.399999999999999" customHeight="1">
      <c r="A231" s="282" t="s">
        <v>1110</v>
      </c>
      <c r="B231" s="360">
        <v>172</v>
      </c>
    </row>
    <row r="232" spans="1:10" ht="20.399999999999999" customHeight="1">
      <c r="A232" s="282" t="s">
        <v>1231</v>
      </c>
      <c r="B232" s="360">
        <v>1437</v>
      </c>
    </row>
    <row r="233" spans="1:10" ht="20.399999999999999" customHeight="1">
      <c r="A233" s="282" t="s">
        <v>1232</v>
      </c>
      <c r="B233" s="360">
        <v>389</v>
      </c>
    </row>
    <row r="234" spans="1:10" ht="20.399999999999999" customHeight="1">
      <c r="A234" s="282" t="s">
        <v>1233</v>
      </c>
      <c r="B234" s="360">
        <v>157</v>
      </c>
    </row>
    <row r="235" spans="1:10" s="281" customFormat="1" ht="20.399999999999999" customHeight="1">
      <c r="A235" s="320" t="s">
        <v>1234</v>
      </c>
      <c r="B235" s="360">
        <v>92</v>
      </c>
      <c r="C235" s="280"/>
      <c r="D235" s="280"/>
      <c r="E235" s="280"/>
      <c r="F235" s="280"/>
      <c r="G235" s="280"/>
      <c r="H235" s="280"/>
      <c r="I235" s="280"/>
      <c r="J235" s="280"/>
    </row>
    <row r="236" spans="1:10" s="281" customFormat="1" ht="20.399999999999999" customHeight="1">
      <c r="A236" s="279" t="s">
        <v>1235</v>
      </c>
      <c r="B236" s="359">
        <v>1676</v>
      </c>
      <c r="C236" s="280"/>
      <c r="D236" s="280"/>
      <c r="E236" s="280"/>
      <c r="F236" s="280"/>
      <c r="G236" s="280"/>
      <c r="H236" s="280"/>
      <c r="I236" s="280"/>
      <c r="J236" s="280"/>
    </row>
    <row r="237" spans="1:10" ht="20.399999999999999" customHeight="1">
      <c r="A237" s="282" t="s">
        <v>120</v>
      </c>
      <c r="B237" s="360">
        <v>670</v>
      </c>
    </row>
    <row r="238" spans="1:10" ht="20.399999999999999" customHeight="1">
      <c r="A238" s="282" t="s">
        <v>1089</v>
      </c>
      <c r="B238" s="360">
        <v>315</v>
      </c>
    </row>
    <row r="239" spans="1:10" ht="20.399999999999999" customHeight="1">
      <c r="A239" s="282" t="s">
        <v>1236</v>
      </c>
      <c r="B239" s="360">
        <v>5</v>
      </c>
    </row>
    <row r="240" spans="1:10" ht="20.399999999999999" customHeight="1">
      <c r="A240" s="282" t="s">
        <v>1237</v>
      </c>
      <c r="B240" s="360">
        <v>5</v>
      </c>
    </row>
    <row r="241" spans="1:10" ht="20.399999999999999" customHeight="1">
      <c r="A241" s="282" t="s">
        <v>1238</v>
      </c>
      <c r="B241" s="360">
        <v>7</v>
      </c>
    </row>
    <row r="242" spans="1:10" s="281" customFormat="1" ht="20.399999999999999" customHeight="1">
      <c r="A242" s="320" t="s">
        <v>1239</v>
      </c>
      <c r="B242" s="360">
        <v>674</v>
      </c>
      <c r="C242" s="280"/>
      <c r="D242" s="280"/>
      <c r="E242" s="280"/>
      <c r="F242" s="280"/>
      <c r="G242" s="280"/>
      <c r="H242" s="280"/>
      <c r="I242" s="280"/>
      <c r="J242" s="280"/>
    </row>
    <row r="243" spans="1:10" s="281" customFormat="1" ht="20.399999999999999" customHeight="1">
      <c r="A243" s="279" t="s">
        <v>1240</v>
      </c>
      <c r="B243" s="359">
        <v>44944</v>
      </c>
      <c r="C243" s="280"/>
      <c r="D243" s="280"/>
      <c r="E243" s="280"/>
      <c r="F243" s="280"/>
      <c r="G243" s="280"/>
      <c r="H243" s="280"/>
      <c r="I243" s="280"/>
      <c r="J243" s="280"/>
    </row>
    <row r="244" spans="1:10" s="281" customFormat="1" ht="20.399999999999999" customHeight="1">
      <c r="A244" s="320" t="s">
        <v>1241</v>
      </c>
      <c r="B244" s="360">
        <v>25</v>
      </c>
      <c r="C244" s="280"/>
      <c r="D244" s="280"/>
      <c r="E244" s="280"/>
      <c r="F244" s="280"/>
      <c r="G244" s="280"/>
      <c r="H244" s="280"/>
      <c r="I244" s="280"/>
      <c r="J244" s="280"/>
    </row>
    <row r="245" spans="1:10" ht="20.399999999999999" customHeight="1">
      <c r="A245" s="282" t="s">
        <v>1242</v>
      </c>
      <c r="B245" s="360">
        <v>7</v>
      </c>
    </row>
    <row r="246" spans="1:10" ht="20.399999999999999" customHeight="1">
      <c r="A246" s="282" t="s">
        <v>1243</v>
      </c>
      <c r="B246" s="360">
        <v>947</v>
      </c>
    </row>
    <row r="247" spans="1:10" ht="20.399999999999999" customHeight="1">
      <c r="A247" s="282" t="s">
        <v>1244</v>
      </c>
      <c r="B247" s="360">
        <v>20747</v>
      </c>
    </row>
    <row r="248" spans="1:10" ht="20.399999999999999" customHeight="1">
      <c r="A248" s="282" t="s">
        <v>1245</v>
      </c>
      <c r="B248" s="360">
        <v>8758</v>
      </c>
    </row>
    <row r="249" spans="1:10" ht="20.399999999999999" customHeight="1">
      <c r="A249" s="282" t="s">
        <v>1246</v>
      </c>
      <c r="B249" s="360">
        <v>14460</v>
      </c>
    </row>
    <row r="250" spans="1:10" s="281" customFormat="1" ht="20.399999999999999" customHeight="1">
      <c r="A250" s="279" t="s">
        <v>1247</v>
      </c>
      <c r="B250" s="359">
        <v>7246</v>
      </c>
      <c r="C250" s="280"/>
      <c r="D250" s="280"/>
      <c r="E250" s="280"/>
      <c r="F250" s="280"/>
      <c r="G250" s="280"/>
      <c r="H250" s="280"/>
      <c r="I250" s="280"/>
      <c r="J250" s="280"/>
    </row>
    <row r="251" spans="1:10" ht="20.399999999999999" customHeight="1">
      <c r="A251" s="282" t="s">
        <v>1248</v>
      </c>
      <c r="B251" s="360">
        <v>136</v>
      </c>
    </row>
    <row r="252" spans="1:10" ht="20.399999999999999" customHeight="1">
      <c r="A252" s="282" t="s">
        <v>1249</v>
      </c>
      <c r="B252" s="360">
        <v>980</v>
      </c>
    </row>
    <row r="253" spans="1:10" s="281" customFormat="1" ht="20.399999999999999" customHeight="1">
      <c r="A253" s="320" t="s">
        <v>1250</v>
      </c>
      <c r="B253" s="360">
        <v>1400</v>
      </c>
      <c r="C253" s="280"/>
      <c r="D253" s="280"/>
      <c r="E253" s="280"/>
      <c r="F253" s="280"/>
      <c r="G253" s="280"/>
      <c r="H253" s="280"/>
      <c r="I253" s="280"/>
      <c r="J253" s="280"/>
    </row>
    <row r="254" spans="1:10" ht="20.399999999999999" customHeight="1">
      <c r="A254" s="282" t="s">
        <v>1251</v>
      </c>
      <c r="B254" s="360">
        <v>3700</v>
      </c>
    </row>
    <row r="255" spans="1:10" ht="20.399999999999999" customHeight="1">
      <c r="A255" s="282" t="s">
        <v>1252</v>
      </c>
      <c r="B255" s="360">
        <v>50</v>
      </c>
    </row>
    <row r="256" spans="1:10" ht="20.399999999999999" customHeight="1">
      <c r="A256" s="282" t="s">
        <v>1253</v>
      </c>
      <c r="B256" s="360">
        <v>685</v>
      </c>
    </row>
    <row r="257" spans="1:10" ht="20.399999999999999" customHeight="1">
      <c r="A257" s="282" t="s">
        <v>1254</v>
      </c>
      <c r="B257" s="360">
        <v>165</v>
      </c>
    </row>
    <row r="258" spans="1:10" s="281" customFormat="1" ht="20.399999999999999" customHeight="1">
      <c r="A258" s="320" t="s">
        <v>1255</v>
      </c>
      <c r="B258" s="360">
        <v>130</v>
      </c>
      <c r="C258" s="280"/>
      <c r="D258" s="280"/>
      <c r="E258" s="280"/>
      <c r="F258" s="280"/>
      <c r="G258" s="280"/>
      <c r="H258" s="280"/>
      <c r="I258" s="280"/>
      <c r="J258" s="280"/>
    </row>
    <row r="259" spans="1:10" s="281" customFormat="1" ht="20.399999999999999" customHeight="1">
      <c r="A259" s="279" t="s">
        <v>1256</v>
      </c>
      <c r="B259" s="359">
        <v>652</v>
      </c>
      <c r="C259" s="280"/>
      <c r="D259" s="280"/>
      <c r="E259" s="280"/>
      <c r="F259" s="280"/>
      <c r="G259" s="280"/>
      <c r="H259" s="280"/>
      <c r="I259" s="280"/>
      <c r="J259" s="280"/>
    </row>
    <row r="260" spans="1:10" ht="20.399999999999999" customHeight="1">
      <c r="A260" s="282" t="s">
        <v>1257</v>
      </c>
      <c r="B260" s="360">
        <v>199</v>
      </c>
    </row>
    <row r="261" spans="1:10" ht="20.399999999999999" customHeight="1">
      <c r="A261" s="282" t="s">
        <v>1258</v>
      </c>
      <c r="B261" s="360">
        <v>196</v>
      </c>
    </row>
    <row r="262" spans="1:10" ht="20.399999999999999" customHeight="1">
      <c r="A262" s="282" t="s">
        <v>1259</v>
      </c>
      <c r="B262" s="360">
        <v>217</v>
      </c>
    </row>
    <row r="263" spans="1:10" ht="20.399999999999999" customHeight="1">
      <c r="A263" s="282" t="s">
        <v>1260</v>
      </c>
      <c r="B263" s="360">
        <v>40</v>
      </c>
    </row>
    <row r="264" spans="1:10" s="281" customFormat="1" ht="20.399999999999999" customHeight="1">
      <c r="A264" s="279" t="s">
        <v>1261</v>
      </c>
      <c r="B264" s="359">
        <v>1210</v>
      </c>
      <c r="C264" s="280"/>
      <c r="D264" s="280"/>
      <c r="E264" s="280"/>
      <c r="F264" s="280"/>
      <c r="G264" s="280"/>
      <c r="H264" s="280"/>
      <c r="I264" s="280"/>
      <c r="J264" s="280"/>
    </row>
    <row r="265" spans="1:10" ht="20.399999999999999" customHeight="1">
      <c r="A265" s="282" t="s">
        <v>1262</v>
      </c>
      <c r="B265" s="360">
        <v>68</v>
      </c>
    </row>
    <row r="266" spans="1:10" ht="20.399999999999999" customHeight="1">
      <c r="A266" s="282" t="s">
        <v>1263</v>
      </c>
      <c r="B266" s="360">
        <v>375</v>
      </c>
    </row>
    <row r="267" spans="1:10" ht="20.399999999999999" customHeight="1">
      <c r="A267" s="282" t="s">
        <v>1264</v>
      </c>
      <c r="B267" s="360">
        <v>177</v>
      </c>
    </row>
    <row r="268" spans="1:10" ht="20.399999999999999" customHeight="1">
      <c r="A268" s="282" t="s">
        <v>1265</v>
      </c>
      <c r="B268" s="360">
        <v>524</v>
      </c>
    </row>
    <row r="269" spans="1:10" s="281" customFormat="1" ht="20.399999999999999" customHeight="1">
      <c r="A269" s="320" t="s">
        <v>1266</v>
      </c>
      <c r="B269" s="360">
        <v>66</v>
      </c>
      <c r="C269" s="280"/>
      <c r="D269" s="280"/>
      <c r="E269" s="280"/>
      <c r="F269" s="280"/>
      <c r="G269" s="280"/>
      <c r="H269" s="280"/>
      <c r="I269" s="280"/>
      <c r="J269" s="280"/>
    </row>
    <row r="270" spans="1:10" s="281" customFormat="1" ht="20.399999999999999" customHeight="1">
      <c r="A270" s="279" t="s">
        <v>1267</v>
      </c>
      <c r="B270" s="359">
        <v>788</v>
      </c>
      <c r="C270" s="280"/>
      <c r="D270" s="280"/>
      <c r="E270" s="280"/>
      <c r="F270" s="280"/>
      <c r="G270" s="280"/>
      <c r="H270" s="280"/>
      <c r="I270" s="280"/>
      <c r="J270" s="280"/>
    </row>
    <row r="271" spans="1:10" ht="20.399999999999999" customHeight="1">
      <c r="A271" s="282" t="s">
        <v>1268</v>
      </c>
      <c r="B271" s="360">
        <v>132</v>
      </c>
    </row>
    <row r="272" spans="1:10" ht="20.399999999999999" customHeight="1">
      <c r="A272" s="282" t="s">
        <v>1269</v>
      </c>
      <c r="B272" s="360">
        <v>260</v>
      </c>
    </row>
    <row r="273" spans="1:10" ht="20.399999999999999" customHeight="1">
      <c r="A273" s="282" t="s">
        <v>1270</v>
      </c>
      <c r="B273" s="360">
        <v>392</v>
      </c>
    </row>
    <row r="274" spans="1:10" ht="20.399999999999999" customHeight="1">
      <c r="A274" s="282" t="s">
        <v>1271</v>
      </c>
      <c r="B274" s="360">
        <v>4</v>
      </c>
    </row>
    <row r="275" spans="1:10" s="281" customFormat="1" ht="20.399999999999999" customHeight="1">
      <c r="A275" s="279" t="s">
        <v>1272</v>
      </c>
      <c r="B275" s="359">
        <v>5915</v>
      </c>
      <c r="C275" s="280"/>
      <c r="D275" s="280"/>
      <c r="E275" s="280"/>
      <c r="F275" s="280"/>
      <c r="G275" s="280"/>
      <c r="H275" s="280"/>
      <c r="I275" s="280"/>
      <c r="J275" s="280"/>
    </row>
    <row r="276" spans="1:10" ht="20.399999999999999" customHeight="1">
      <c r="A276" s="282" t="s">
        <v>120</v>
      </c>
      <c r="B276" s="360">
        <v>189</v>
      </c>
    </row>
    <row r="277" spans="1:10" ht="20.399999999999999" customHeight="1">
      <c r="A277" s="282" t="s">
        <v>1089</v>
      </c>
      <c r="B277" s="360">
        <v>82</v>
      </c>
    </row>
    <row r="278" spans="1:10" s="281" customFormat="1" ht="20.399999999999999" customHeight="1">
      <c r="A278" s="320" t="s">
        <v>1273</v>
      </c>
      <c r="B278" s="360">
        <v>49</v>
      </c>
      <c r="C278" s="280"/>
      <c r="D278" s="280"/>
      <c r="E278" s="280"/>
      <c r="F278" s="280"/>
      <c r="G278" s="280"/>
      <c r="H278" s="280"/>
      <c r="I278" s="280"/>
      <c r="J278" s="280"/>
    </row>
    <row r="279" spans="1:10" ht="20.399999999999999" customHeight="1">
      <c r="A279" s="282" t="s">
        <v>1274</v>
      </c>
      <c r="B279" s="360">
        <v>1599</v>
      </c>
    </row>
    <row r="280" spans="1:10" ht="20.399999999999999" customHeight="1">
      <c r="A280" s="282" t="s">
        <v>1275</v>
      </c>
      <c r="B280" s="360">
        <v>109</v>
      </c>
    </row>
    <row r="281" spans="1:10" s="281" customFormat="1" ht="20.399999999999999" customHeight="1">
      <c r="A281" s="320" t="s">
        <v>1276</v>
      </c>
      <c r="B281" s="360">
        <v>14</v>
      </c>
      <c r="C281" s="280"/>
      <c r="D281" s="280"/>
      <c r="E281" s="280"/>
      <c r="F281" s="280"/>
      <c r="G281" s="280"/>
      <c r="H281" s="280"/>
      <c r="I281" s="280"/>
      <c r="J281" s="280"/>
    </row>
    <row r="282" spans="1:10" ht="20.399999999999999" customHeight="1">
      <c r="A282" s="282" t="s">
        <v>1277</v>
      </c>
      <c r="B282" s="360">
        <v>2691</v>
      </c>
    </row>
    <row r="283" spans="1:10" ht="20.399999999999999" customHeight="1">
      <c r="A283" s="282" t="s">
        <v>1278</v>
      </c>
      <c r="B283" s="360">
        <v>1182</v>
      </c>
    </row>
    <row r="284" spans="1:10" s="281" customFormat="1" ht="20.399999999999999" customHeight="1">
      <c r="A284" s="279" t="s">
        <v>1279</v>
      </c>
      <c r="B284" s="359">
        <v>9458</v>
      </c>
      <c r="C284" s="280"/>
      <c r="D284" s="280"/>
      <c r="E284" s="280"/>
      <c r="F284" s="280"/>
      <c r="G284" s="280"/>
      <c r="H284" s="280"/>
      <c r="I284" s="280"/>
      <c r="J284" s="280"/>
    </row>
    <row r="285" spans="1:10" ht="20.399999999999999" customHeight="1">
      <c r="A285" s="282" t="s">
        <v>1280</v>
      </c>
      <c r="B285" s="360">
        <v>2769</v>
      </c>
    </row>
    <row r="286" spans="1:10" s="281" customFormat="1" ht="20.399999999999999" customHeight="1">
      <c r="A286" s="320" t="s">
        <v>1281</v>
      </c>
      <c r="B286" s="360">
        <v>6689</v>
      </c>
      <c r="C286" s="280"/>
      <c r="D286" s="280"/>
      <c r="E286" s="280"/>
      <c r="F286" s="280"/>
      <c r="G286" s="280"/>
      <c r="H286" s="280"/>
      <c r="I286" s="280"/>
      <c r="J286" s="280"/>
    </row>
    <row r="287" spans="1:10" s="281" customFormat="1" ht="20.399999999999999" customHeight="1">
      <c r="A287" s="279" t="s">
        <v>1282</v>
      </c>
      <c r="B287" s="359">
        <v>347</v>
      </c>
      <c r="C287" s="280"/>
      <c r="D287" s="280"/>
      <c r="E287" s="280"/>
      <c r="F287" s="280"/>
      <c r="G287" s="280"/>
      <c r="H287" s="280"/>
      <c r="I287" s="280"/>
      <c r="J287" s="280"/>
    </row>
    <row r="288" spans="1:10" s="281" customFormat="1" ht="20.399999999999999" customHeight="1">
      <c r="A288" s="320" t="s">
        <v>1283</v>
      </c>
      <c r="B288" s="360">
        <v>200</v>
      </c>
      <c r="C288" s="280"/>
      <c r="D288" s="280"/>
      <c r="E288" s="280"/>
      <c r="F288" s="280"/>
      <c r="G288" s="280"/>
      <c r="H288" s="280"/>
      <c r="I288" s="280"/>
      <c r="J288" s="280"/>
    </row>
    <row r="289" spans="1:10" ht="20.399999999999999" customHeight="1">
      <c r="A289" s="282" t="s">
        <v>1284</v>
      </c>
      <c r="B289" s="360">
        <v>147</v>
      </c>
    </row>
    <row r="290" spans="1:10" s="281" customFormat="1" ht="20.399999999999999" customHeight="1">
      <c r="A290" s="279" t="s">
        <v>1285</v>
      </c>
      <c r="B290" s="359">
        <v>6</v>
      </c>
      <c r="C290" s="280"/>
      <c r="D290" s="280"/>
      <c r="E290" s="280"/>
      <c r="F290" s="280"/>
      <c r="G290" s="280"/>
      <c r="H290" s="280"/>
      <c r="I290" s="280"/>
      <c r="J290" s="280"/>
    </row>
    <row r="291" spans="1:10" ht="20.399999999999999" customHeight="1">
      <c r="A291" s="282" t="s">
        <v>1286</v>
      </c>
      <c r="B291" s="360">
        <v>6</v>
      </c>
    </row>
    <row r="292" spans="1:10" s="281" customFormat="1" ht="20.399999999999999" customHeight="1">
      <c r="A292" s="318" t="s">
        <v>1287</v>
      </c>
      <c r="B292" s="359">
        <v>17</v>
      </c>
      <c r="C292" s="280"/>
      <c r="D292" s="280"/>
      <c r="E292" s="280"/>
      <c r="F292" s="280"/>
      <c r="G292" s="280"/>
      <c r="H292" s="280"/>
      <c r="I292" s="280"/>
      <c r="J292" s="280"/>
    </row>
    <row r="293" spans="1:10" ht="20.399999999999999" customHeight="1">
      <c r="A293" s="282" t="s">
        <v>1288</v>
      </c>
      <c r="B293" s="360">
        <v>17</v>
      </c>
    </row>
    <row r="294" spans="1:10" s="281" customFormat="1" ht="20.399999999999999" customHeight="1">
      <c r="A294" s="318" t="s">
        <v>1289</v>
      </c>
      <c r="B294" s="359">
        <v>980</v>
      </c>
      <c r="C294" s="280"/>
      <c r="D294" s="280"/>
      <c r="E294" s="280"/>
      <c r="F294" s="280"/>
      <c r="G294" s="280"/>
      <c r="H294" s="280"/>
      <c r="I294" s="280"/>
      <c r="J294" s="280"/>
    </row>
    <row r="295" spans="1:10" s="281" customFormat="1" ht="20.399999999999999" customHeight="1">
      <c r="A295" s="320" t="s">
        <v>120</v>
      </c>
      <c r="B295" s="360">
        <v>134</v>
      </c>
      <c r="C295" s="280"/>
      <c r="D295" s="280"/>
      <c r="E295" s="280"/>
      <c r="F295" s="280"/>
      <c r="G295" s="280"/>
      <c r="H295" s="280"/>
      <c r="I295" s="280"/>
      <c r="J295" s="280"/>
    </row>
    <row r="296" spans="1:10" ht="20.399999999999999" customHeight="1">
      <c r="A296" s="282" t="s">
        <v>1089</v>
      </c>
      <c r="B296" s="360">
        <v>253</v>
      </c>
    </row>
    <row r="297" spans="1:10" s="281" customFormat="1" ht="20.399999999999999" customHeight="1">
      <c r="A297" s="320" t="s">
        <v>1290</v>
      </c>
      <c r="B297" s="360">
        <v>72</v>
      </c>
      <c r="C297" s="280"/>
      <c r="D297" s="280"/>
      <c r="E297" s="280"/>
      <c r="F297" s="280"/>
      <c r="G297" s="280"/>
      <c r="H297" s="280"/>
      <c r="I297" s="280"/>
      <c r="J297" s="280"/>
    </row>
    <row r="298" spans="1:10" s="281" customFormat="1" ht="20.399999999999999" customHeight="1">
      <c r="A298" s="320" t="s">
        <v>1291</v>
      </c>
      <c r="B298" s="360">
        <v>295</v>
      </c>
      <c r="C298" s="280"/>
      <c r="D298" s="280"/>
      <c r="E298" s="280"/>
      <c r="F298" s="280"/>
      <c r="G298" s="280"/>
      <c r="H298" s="280"/>
      <c r="I298" s="280"/>
      <c r="J298" s="280"/>
    </row>
    <row r="299" spans="1:10" ht="20.399999999999999" customHeight="1">
      <c r="A299" s="282" t="s">
        <v>1093</v>
      </c>
      <c r="B299" s="360">
        <v>15</v>
      </c>
    </row>
    <row r="300" spans="1:10" ht="20.399999999999999" customHeight="1">
      <c r="A300" s="282" t="s">
        <v>1292</v>
      </c>
      <c r="B300" s="360">
        <v>211</v>
      </c>
    </row>
    <row r="301" spans="1:10" s="281" customFormat="1" ht="20.399999999999999" customHeight="1">
      <c r="A301" s="318" t="s">
        <v>663</v>
      </c>
      <c r="B301" s="359">
        <v>1030</v>
      </c>
      <c r="C301" s="280"/>
      <c r="D301" s="280"/>
      <c r="E301" s="280"/>
      <c r="F301" s="280"/>
      <c r="G301" s="280"/>
      <c r="H301" s="280"/>
      <c r="I301" s="280"/>
      <c r="J301" s="280"/>
    </row>
    <row r="302" spans="1:10" s="281" customFormat="1" ht="20.399999999999999" customHeight="1">
      <c r="A302" s="320" t="s">
        <v>1293</v>
      </c>
      <c r="B302" s="360">
        <v>1030</v>
      </c>
      <c r="C302" s="280"/>
      <c r="D302" s="280"/>
      <c r="E302" s="280"/>
      <c r="F302" s="280"/>
      <c r="G302" s="280"/>
      <c r="H302" s="280"/>
      <c r="I302" s="280"/>
      <c r="J302" s="280"/>
    </row>
    <row r="303" spans="1:10" s="281" customFormat="1" ht="20.399999999999999" customHeight="1">
      <c r="A303" s="318" t="s">
        <v>1747</v>
      </c>
      <c r="B303" s="359">
        <v>110875</v>
      </c>
      <c r="C303" s="280"/>
      <c r="D303" s="280"/>
      <c r="E303" s="280"/>
      <c r="F303" s="280"/>
      <c r="G303" s="280"/>
      <c r="H303" s="280"/>
      <c r="I303" s="280"/>
      <c r="J303" s="280"/>
    </row>
    <row r="304" spans="1:10" s="281" customFormat="1" ht="20.399999999999999" customHeight="1">
      <c r="A304" s="318" t="s">
        <v>1294</v>
      </c>
      <c r="B304" s="359">
        <v>1295</v>
      </c>
      <c r="C304" s="280"/>
      <c r="D304" s="280"/>
      <c r="E304" s="280"/>
      <c r="F304" s="280"/>
      <c r="G304" s="280"/>
      <c r="H304" s="280"/>
      <c r="I304" s="280"/>
      <c r="J304" s="280"/>
    </row>
    <row r="305" spans="1:10" ht="20.399999999999999" customHeight="1">
      <c r="A305" s="282" t="s">
        <v>120</v>
      </c>
      <c r="B305" s="360">
        <v>440</v>
      </c>
    </row>
    <row r="306" spans="1:10" ht="20.399999999999999" customHeight="1">
      <c r="A306" s="282" t="s">
        <v>1089</v>
      </c>
      <c r="B306" s="360">
        <v>639</v>
      </c>
    </row>
    <row r="307" spans="1:10" ht="20.399999999999999" customHeight="1">
      <c r="A307" s="282" t="s">
        <v>1295</v>
      </c>
      <c r="B307" s="360">
        <v>216</v>
      </c>
    </row>
    <row r="308" spans="1:10" s="281" customFormat="1" ht="20.399999999999999" customHeight="1">
      <c r="A308" s="279" t="s">
        <v>1296</v>
      </c>
      <c r="B308" s="359">
        <v>7445</v>
      </c>
      <c r="C308" s="280"/>
      <c r="D308" s="280"/>
      <c r="E308" s="280"/>
      <c r="F308" s="280"/>
      <c r="G308" s="280"/>
      <c r="H308" s="280"/>
      <c r="I308" s="280"/>
      <c r="J308" s="280"/>
    </row>
    <row r="309" spans="1:10" ht="20.399999999999999" customHeight="1">
      <c r="A309" s="282" t="s">
        <v>1297</v>
      </c>
      <c r="B309" s="360">
        <v>2627</v>
      </c>
    </row>
    <row r="310" spans="1:10" ht="20.399999999999999" customHeight="1">
      <c r="A310" s="282" t="s">
        <v>1298</v>
      </c>
      <c r="B310" s="360">
        <v>3936</v>
      </c>
    </row>
    <row r="311" spans="1:10" ht="20.399999999999999" customHeight="1">
      <c r="A311" s="282" t="s">
        <v>1299</v>
      </c>
      <c r="B311" s="360">
        <v>445</v>
      </c>
    </row>
    <row r="312" spans="1:10" s="281" customFormat="1" ht="20.399999999999999" customHeight="1">
      <c r="A312" s="320" t="s">
        <v>1300</v>
      </c>
      <c r="B312" s="360">
        <v>250</v>
      </c>
      <c r="C312" s="280"/>
      <c r="D312" s="280"/>
      <c r="E312" s="280"/>
      <c r="F312" s="280"/>
      <c r="G312" s="280"/>
      <c r="H312" s="280"/>
      <c r="I312" s="280"/>
      <c r="J312" s="280"/>
    </row>
    <row r="313" spans="1:10" ht="20.399999999999999" customHeight="1">
      <c r="A313" s="282" t="s">
        <v>1301</v>
      </c>
      <c r="B313" s="360">
        <v>187</v>
      </c>
    </row>
    <row r="314" spans="1:10" s="281" customFormat="1" ht="20.399999999999999" customHeight="1">
      <c r="A314" s="279" t="s">
        <v>1302</v>
      </c>
      <c r="B314" s="359">
        <v>8853</v>
      </c>
      <c r="C314" s="280"/>
      <c r="D314" s="280"/>
      <c r="E314" s="280"/>
      <c r="F314" s="280"/>
      <c r="G314" s="280"/>
      <c r="H314" s="280"/>
      <c r="I314" s="280"/>
      <c r="J314" s="280"/>
    </row>
    <row r="315" spans="1:10" ht="20.399999999999999" customHeight="1">
      <c r="A315" s="282" t="s">
        <v>1303</v>
      </c>
      <c r="B315" s="360">
        <v>2104</v>
      </c>
    </row>
    <row r="316" spans="1:10" ht="20.399999999999999" customHeight="1">
      <c r="A316" s="282" t="s">
        <v>1304</v>
      </c>
      <c r="B316" s="360">
        <v>3926</v>
      </c>
    </row>
    <row r="317" spans="1:10" ht="20.399999999999999" customHeight="1">
      <c r="A317" s="282" t="s">
        <v>1305</v>
      </c>
      <c r="B317" s="360">
        <v>2823</v>
      </c>
    </row>
    <row r="318" spans="1:10" s="281" customFormat="1" ht="20.399999999999999" customHeight="1">
      <c r="A318" s="279" t="s">
        <v>1306</v>
      </c>
      <c r="B318" s="359">
        <v>11126</v>
      </c>
      <c r="C318" s="280"/>
      <c r="D318" s="280"/>
      <c r="E318" s="280"/>
      <c r="F318" s="280"/>
      <c r="G318" s="280"/>
      <c r="H318" s="280"/>
      <c r="I318" s="280"/>
      <c r="J318" s="280"/>
    </row>
    <row r="319" spans="1:10" ht="20.399999999999999" customHeight="1">
      <c r="A319" s="282" t="s">
        <v>1307</v>
      </c>
      <c r="B319" s="360">
        <v>1741</v>
      </c>
    </row>
    <row r="320" spans="1:10" s="281" customFormat="1" ht="20.399999999999999" customHeight="1">
      <c r="A320" s="320" t="s">
        <v>1308</v>
      </c>
      <c r="B320" s="360">
        <v>631</v>
      </c>
      <c r="C320" s="280"/>
      <c r="D320" s="280"/>
      <c r="E320" s="280"/>
      <c r="F320" s="280"/>
      <c r="G320" s="280"/>
      <c r="H320" s="280"/>
      <c r="I320" s="280"/>
      <c r="J320" s="280"/>
    </row>
    <row r="321" spans="1:10" ht="20.399999999999999" customHeight="1">
      <c r="A321" s="282" t="s">
        <v>1309</v>
      </c>
      <c r="B321" s="360">
        <v>553</v>
      </c>
    </row>
    <row r="322" spans="1:10" s="281" customFormat="1" ht="20.399999999999999" customHeight="1">
      <c r="A322" s="320" t="s">
        <v>1310</v>
      </c>
      <c r="B322" s="360">
        <v>7347</v>
      </c>
      <c r="C322" s="280"/>
      <c r="D322" s="280"/>
      <c r="E322" s="280"/>
      <c r="F322" s="280"/>
      <c r="G322" s="280"/>
      <c r="H322" s="280"/>
      <c r="I322" s="280"/>
      <c r="J322" s="280"/>
    </row>
    <row r="323" spans="1:10" ht="20.399999999999999" customHeight="1">
      <c r="A323" s="282" t="s">
        <v>1311</v>
      </c>
      <c r="B323" s="360">
        <v>322</v>
      </c>
    </row>
    <row r="324" spans="1:10" ht="20.399999999999999" customHeight="1">
      <c r="A324" s="282" t="s">
        <v>1312</v>
      </c>
      <c r="B324" s="360">
        <v>15</v>
      </c>
    </row>
    <row r="325" spans="1:10" s="281" customFormat="1" ht="20.399999999999999" customHeight="1">
      <c r="A325" s="320" t="s">
        <v>1313</v>
      </c>
      <c r="B325" s="360">
        <v>517</v>
      </c>
      <c r="C325" s="280"/>
      <c r="D325" s="280"/>
      <c r="E325" s="280"/>
      <c r="F325" s="280"/>
      <c r="G325" s="280"/>
      <c r="H325" s="280"/>
      <c r="I325" s="280"/>
      <c r="J325" s="280"/>
    </row>
    <row r="326" spans="1:10" s="281" customFormat="1" ht="20.399999999999999" customHeight="1">
      <c r="A326" s="279" t="s">
        <v>1314</v>
      </c>
      <c r="B326" s="359">
        <v>99</v>
      </c>
      <c r="C326" s="280"/>
      <c r="D326" s="280"/>
      <c r="E326" s="280"/>
      <c r="F326" s="280"/>
      <c r="G326" s="280"/>
      <c r="H326" s="280"/>
      <c r="I326" s="280"/>
      <c r="J326" s="280"/>
    </row>
    <row r="327" spans="1:10" ht="20.399999999999999" customHeight="1">
      <c r="A327" s="282" t="s">
        <v>1315</v>
      </c>
      <c r="B327" s="360">
        <v>99</v>
      </c>
    </row>
    <row r="328" spans="1:10" s="281" customFormat="1" ht="20.399999999999999" customHeight="1">
      <c r="A328" s="279" t="s">
        <v>1316</v>
      </c>
      <c r="B328" s="359">
        <v>6024</v>
      </c>
      <c r="C328" s="280"/>
      <c r="D328" s="280"/>
      <c r="E328" s="280"/>
      <c r="F328" s="280"/>
      <c r="G328" s="280"/>
      <c r="H328" s="280"/>
      <c r="I328" s="280"/>
      <c r="J328" s="280"/>
    </row>
    <row r="329" spans="1:10" ht="20.399999999999999" customHeight="1">
      <c r="A329" s="282" t="s">
        <v>1317</v>
      </c>
      <c r="B329" s="360">
        <v>5884</v>
      </c>
    </row>
    <row r="330" spans="1:10" s="281" customFormat="1" ht="20.399999999999999" customHeight="1">
      <c r="A330" s="320" t="s">
        <v>1318</v>
      </c>
      <c r="B330" s="360">
        <v>140</v>
      </c>
      <c r="C330" s="280"/>
      <c r="D330" s="280"/>
      <c r="E330" s="280"/>
      <c r="F330" s="280"/>
      <c r="G330" s="280"/>
      <c r="H330" s="280"/>
      <c r="I330" s="280"/>
      <c r="J330" s="280"/>
    </row>
    <row r="331" spans="1:10" s="281" customFormat="1" ht="20.399999999999999" customHeight="1">
      <c r="A331" s="279" t="s">
        <v>1319</v>
      </c>
      <c r="B331" s="359">
        <v>18114</v>
      </c>
      <c r="C331" s="280"/>
      <c r="D331" s="280"/>
      <c r="E331" s="280"/>
      <c r="F331" s="280"/>
      <c r="G331" s="280"/>
      <c r="H331" s="280"/>
      <c r="I331" s="280"/>
      <c r="J331" s="280"/>
    </row>
    <row r="332" spans="1:10" s="281" customFormat="1" ht="20.399999999999999" customHeight="1">
      <c r="A332" s="320" t="s">
        <v>1320</v>
      </c>
      <c r="B332" s="360">
        <v>1717</v>
      </c>
      <c r="C332" s="280"/>
      <c r="D332" s="280"/>
      <c r="E332" s="280"/>
      <c r="F332" s="280"/>
      <c r="G332" s="280"/>
      <c r="H332" s="280"/>
      <c r="I332" s="280"/>
      <c r="J332" s="280"/>
    </row>
    <row r="333" spans="1:10" ht="20.399999999999999" customHeight="1">
      <c r="A333" s="282" t="s">
        <v>1321</v>
      </c>
      <c r="B333" s="360">
        <v>7733</v>
      </c>
    </row>
    <row r="334" spans="1:10" ht="20.399999999999999" customHeight="1">
      <c r="A334" s="282" t="s">
        <v>1322</v>
      </c>
      <c r="B334" s="360">
        <v>5072</v>
      </c>
    </row>
    <row r="335" spans="1:10" s="281" customFormat="1" ht="20.399999999999999" customHeight="1">
      <c r="A335" s="320" t="s">
        <v>1323</v>
      </c>
      <c r="B335" s="360">
        <v>3592</v>
      </c>
      <c r="C335" s="280"/>
      <c r="D335" s="280"/>
      <c r="E335" s="280"/>
      <c r="F335" s="280"/>
      <c r="G335" s="280"/>
      <c r="H335" s="280"/>
      <c r="I335" s="280"/>
      <c r="J335" s="280"/>
    </row>
    <row r="336" spans="1:10" s="281" customFormat="1" ht="20.399999999999999" customHeight="1">
      <c r="A336" s="279" t="s">
        <v>1324</v>
      </c>
      <c r="B336" s="359">
        <v>46912</v>
      </c>
      <c r="C336" s="280"/>
      <c r="D336" s="280"/>
      <c r="E336" s="280"/>
      <c r="F336" s="280"/>
      <c r="G336" s="280"/>
      <c r="H336" s="280"/>
      <c r="I336" s="280"/>
      <c r="J336" s="280"/>
    </row>
    <row r="337" spans="1:10" s="281" customFormat="1" ht="20.399999999999999" customHeight="1">
      <c r="A337" s="320" t="s">
        <v>1325</v>
      </c>
      <c r="B337" s="360">
        <v>46912</v>
      </c>
      <c r="C337" s="280"/>
      <c r="D337" s="280"/>
      <c r="E337" s="280"/>
      <c r="F337" s="280"/>
      <c r="G337" s="280"/>
      <c r="H337" s="280"/>
      <c r="I337" s="280"/>
      <c r="J337" s="280"/>
    </row>
    <row r="338" spans="1:10" s="281" customFormat="1" ht="20.399999999999999" customHeight="1">
      <c r="A338" s="279" t="s">
        <v>1326</v>
      </c>
      <c r="B338" s="359">
        <v>10028</v>
      </c>
      <c r="C338" s="280"/>
      <c r="D338" s="280"/>
      <c r="E338" s="280"/>
      <c r="F338" s="280"/>
      <c r="G338" s="280"/>
      <c r="H338" s="280"/>
      <c r="I338" s="280"/>
      <c r="J338" s="280"/>
    </row>
    <row r="339" spans="1:10" ht="20.399999999999999" customHeight="1">
      <c r="A339" s="282" t="s">
        <v>1327</v>
      </c>
      <c r="B339" s="360">
        <v>9936</v>
      </c>
    </row>
    <row r="340" spans="1:10" ht="20.399999999999999" customHeight="1">
      <c r="A340" s="282" t="s">
        <v>1328</v>
      </c>
      <c r="B340" s="360">
        <v>92</v>
      </c>
    </row>
    <row r="341" spans="1:10" s="281" customFormat="1" ht="20.399999999999999" customHeight="1">
      <c r="A341" s="279" t="s">
        <v>1329</v>
      </c>
      <c r="B341" s="359">
        <v>319</v>
      </c>
      <c r="C341" s="280"/>
      <c r="D341" s="280"/>
      <c r="E341" s="280"/>
      <c r="F341" s="280"/>
      <c r="G341" s="280"/>
      <c r="H341" s="280"/>
      <c r="I341" s="280"/>
      <c r="J341" s="280"/>
    </row>
    <row r="342" spans="1:10" ht="20.399999999999999" customHeight="1">
      <c r="A342" s="282" t="s">
        <v>1330</v>
      </c>
      <c r="B342" s="360">
        <v>319</v>
      </c>
    </row>
    <row r="343" spans="1:10" s="281" customFormat="1" ht="20.399999999999999" customHeight="1">
      <c r="A343" s="279" t="s">
        <v>1331</v>
      </c>
      <c r="B343" s="359">
        <v>453</v>
      </c>
      <c r="C343" s="280"/>
      <c r="D343" s="280"/>
      <c r="E343" s="280"/>
      <c r="F343" s="280"/>
      <c r="G343" s="280"/>
      <c r="H343" s="280"/>
      <c r="I343" s="280"/>
      <c r="J343" s="280"/>
    </row>
    <row r="344" spans="1:10" s="281" customFormat="1" ht="20.399999999999999" customHeight="1">
      <c r="A344" s="320" t="s">
        <v>120</v>
      </c>
      <c r="B344" s="360">
        <v>92</v>
      </c>
      <c r="C344" s="280"/>
      <c r="D344" s="280"/>
      <c r="E344" s="280"/>
      <c r="F344" s="280"/>
      <c r="G344" s="280"/>
      <c r="H344" s="280"/>
      <c r="I344" s="280"/>
      <c r="J344" s="280"/>
    </row>
    <row r="345" spans="1:10" ht="20.399999999999999" customHeight="1">
      <c r="A345" s="282" t="s">
        <v>1089</v>
      </c>
      <c r="B345" s="360">
        <v>346</v>
      </c>
    </row>
    <row r="346" spans="1:10" ht="20.399999999999999" customHeight="1">
      <c r="A346" s="282" t="s">
        <v>1332</v>
      </c>
      <c r="B346" s="360">
        <v>15</v>
      </c>
    </row>
    <row r="347" spans="1:10" s="281" customFormat="1" ht="20.399999999999999" customHeight="1">
      <c r="A347" s="279" t="s">
        <v>697</v>
      </c>
      <c r="B347" s="359">
        <v>207</v>
      </c>
      <c r="C347" s="280"/>
      <c r="D347" s="280"/>
      <c r="E347" s="280"/>
      <c r="F347" s="280"/>
      <c r="G347" s="280"/>
      <c r="H347" s="280"/>
      <c r="I347" s="280"/>
      <c r="J347" s="280"/>
    </row>
    <row r="348" spans="1:10" ht="20.399999999999999" customHeight="1">
      <c r="A348" s="282" t="s">
        <v>1333</v>
      </c>
      <c r="B348" s="360">
        <v>207</v>
      </c>
    </row>
    <row r="349" spans="1:10" s="281" customFormat="1" ht="20.399999999999999" customHeight="1">
      <c r="A349" s="279" t="s">
        <v>1741</v>
      </c>
      <c r="B349" s="359">
        <v>26810</v>
      </c>
      <c r="C349" s="280"/>
      <c r="D349" s="280"/>
      <c r="E349" s="280"/>
      <c r="F349" s="280"/>
      <c r="G349" s="280"/>
      <c r="H349" s="280"/>
      <c r="I349" s="280"/>
      <c r="J349" s="280"/>
    </row>
    <row r="350" spans="1:10" s="281" customFormat="1" ht="20.399999999999999" customHeight="1">
      <c r="A350" s="279" t="s">
        <v>1334</v>
      </c>
      <c r="B350" s="359">
        <v>1326</v>
      </c>
      <c r="C350" s="280"/>
      <c r="D350" s="280"/>
      <c r="E350" s="280"/>
      <c r="F350" s="280"/>
      <c r="G350" s="280"/>
      <c r="H350" s="280"/>
      <c r="I350" s="280"/>
      <c r="J350" s="280"/>
    </row>
    <row r="351" spans="1:10" s="281" customFormat="1" ht="20.399999999999999" customHeight="1">
      <c r="A351" s="320" t="s">
        <v>120</v>
      </c>
      <c r="B351" s="360">
        <v>792</v>
      </c>
      <c r="C351" s="280"/>
      <c r="D351" s="280"/>
      <c r="E351" s="280"/>
      <c r="F351" s="280"/>
      <c r="G351" s="280"/>
      <c r="H351" s="280"/>
      <c r="I351" s="280"/>
      <c r="J351" s="280"/>
    </row>
    <row r="352" spans="1:10" ht="20.399999999999999" customHeight="1">
      <c r="A352" s="282" t="s">
        <v>1089</v>
      </c>
      <c r="B352" s="360">
        <v>155</v>
      </c>
    </row>
    <row r="353" spans="1:10" ht="20.399999999999999" customHeight="1">
      <c r="A353" s="282" t="s">
        <v>1335</v>
      </c>
      <c r="B353" s="360">
        <v>103</v>
      </c>
    </row>
    <row r="354" spans="1:10" ht="20.399999999999999" customHeight="1">
      <c r="A354" s="282" t="s">
        <v>1336</v>
      </c>
      <c r="B354" s="360">
        <v>276</v>
      </c>
    </row>
    <row r="355" spans="1:10" s="281" customFormat="1" ht="20.399999999999999" customHeight="1">
      <c r="A355" s="279" t="s">
        <v>1337</v>
      </c>
      <c r="B355" s="359">
        <v>97</v>
      </c>
      <c r="C355" s="280"/>
      <c r="D355" s="280"/>
      <c r="E355" s="280"/>
      <c r="F355" s="280"/>
      <c r="G355" s="280"/>
      <c r="H355" s="280"/>
      <c r="I355" s="280"/>
      <c r="J355" s="280"/>
    </row>
    <row r="356" spans="1:10" ht="20.399999999999999" customHeight="1">
      <c r="A356" s="282" t="s">
        <v>1338</v>
      </c>
      <c r="B356" s="360">
        <v>97</v>
      </c>
    </row>
    <row r="357" spans="1:10" s="281" customFormat="1" ht="20.399999999999999" customHeight="1">
      <c r="A357" s="279" t="s">
        <v>1339</v>
      </c>
      <c r="B357" s="359">
        <v>17776</v>
      </c>
      <c r="C357" s="280"/>
      <c r="D357" s="280"/>
      <c r="E357" s="280"/>
      <c r="F357" s="280"/>
      <c r="G357" s="280"/>
      <c r="H357" s="280"/>
      <c r="I357" s="280"/>
      <c r="J357" s="280"/>
    </row>
    <row r="358" spans="1:10" ht="20.399999999999999" customHeight="1">
      <c r="A358" s="282" t="s">
        <v>1340</v>
      </c>
      <c r="B358" s="360">
        <v>1239</v>
      </c>
    </row>
    <row r="359" spans="1:10" ht="20.399999999999999" customHeight="1">
      <c r="A359" s="282" t="s">
        <v>1341</v>
      </c>
      <c r="B359" s="360">
        <v>15816</v>
      </c>
    </row>
    <row r="360" spans="1:10" ht="20.399999999999999" customHeight="1">
      <c r="A360" s="282" t="s">
        <v>1342</v>
      </c>
      <c r="B360" s="360">
        <v>721</v>
      </c>
    </row>
    <row r="361" spans="1:10" s="281" customFormat="1" ht="20.399999999999999" customHeight="1">
      <c r="A361" s="279" t="s">
        <v>1343</v>
      </c>
      <c r="B361" s="359">
        <v>62</v>
      </c>
      <c r="C361" s="280"/>
      <c r="D361" s="280"/>
      <c r="E361" s="280"/>
      <c r="F361" s="280"/>
      <c r="G361" s="280"/>
      <c r="H361" s="280"/>
      <c r="I361" s="280"/>
      <c r="J361" s="280"/>
    </row>
    <row r="362" spans="1:10" s="281" customFormat="1" ht="20.399999999999999" customHeight="1">
      <c r="A362" s="320" t="s">
        <v>1344</v>
      </c>
      <c r="B362" s="360">
        <v>62</v>
      </c>
      <c r="C362" s="280"/>
      <c r="D362" s="280"/>
      <c r="E362" s="280"/>
      <c r="F362" s="280"/>
      <c r="G362" s="280"/>
      <c r="H362" s="280"/>
      <c r="I362" s="280"/>
      <c r="J362" s="280"/>
    </row>
    <row r="363" spans="1:10" s="281" customFormat="1" ht="20.399999999999999" customHeight="1">
      <c r="A363" s="279" t="s">
        <v>1345</v>
      </c>
      <c r="B363" s="359">
        <v>1500</v>
      </c>
      <c r="C363" s="280"/>
      <c r="D363" s="280"/>
      <c r="E363" s="280"/>
      <c r="F363" s="280"/>
      <c r="G363" s="280"/>
      <c r="H363" s="280"/>
      <c r="I363" s="280"/>
      <c r="J363" s="280"/>
    </row>
    <row r="364" spans="1:10" s="281" customFormat="1" ht="20.399999999999999" customHeight="1">
      <c r="A364" s="320" t="s">
        <v>1346</v>
      </c>
      <c r="B364" s="360">
        <v>500</v>
      </c>
      <c r="C364" s="280"/>
      <c r="D364" s="280"/>
      <c r="E364" s="280"/>
      <c r="F364" s="280"/>
      <c r="G364" s="280"/>
      <c r="H364" s="280"/>
      <c r="I364" s="280"/>
      <c r="J364" s="280"/>
    </row>
    <row r="365" spans="1:10" ht="20.399999999999999" customHeight="1">
      <c r="A365" s="282" t="s">
        <v>1347</v>
      </c>
      <c r="B365" s="360">
        <v>570</v>
      </c>
    </row>
    <row r="366" spans="1:10" ht="20.399999999999999" customHeight="1">
      <c r="A366" s="282" t="s">
        <v>1348</v>
      </c>
      <c r="B366" s="360">
        <v>400</v>
      </c>
    </row>
    <row r="367" spans="1:10" ht="20.399999999999999" customHeight="1">
      <c r="A367" s="282" t="s">
        <v>1349</v>
      </c>
      <c r="B367" s="360">
        <v>30</v>
      </c>
    </row>
    <row r="368" spans="1:10" s="281" customFormat="1" ht="20.399999999999999" customHeight="1">
      <c r="A368" s="279" t="s">
        <v>845</v>
      </c>
      <c r="B368" s="359">
        <v>2521</v>
      </c>
      <c r="C368" s="280"/>
      <c r="D368" s="280"/>
      <c r="E368" s="280"/>
      <c r="F368" s="280"/>
      <c r="G368" s="280"/>
      <c r="H368" s="280"/>
      <c r="I368" s="280"/>
      <c r="J368" s="280"/>
    </row>
    <row r="369" spans="1:10" ht="20.399999999999999" customHeight="1">
      <c r="A369" s="282" t="s">
        <v>1350</v>
      </c>
      <c r="B369" s="360">
        <v>2521</v>
      </c>
    </row>
    <row r="370" spans="1:10" s="281" customFormat="1" ht="20.399999999999999" customHeight="1">
      <c r="A370" s="279" t="s">
        <v>1351</v>
      </c>
      <c r="B370" s="359">
        <v>1567</v>
      </c>
      <c r="C370" s="280"/>
      <c r="D370" s="280"/>
      <c r="E370" s="280"/>
      <c r="F370" s="280"/>
      <c r="G370" s="280"/>
      <c r="H370" s="280"/>
      <c r="I370" s="280"/>
      <c r="J370" s="280"/>
    </row>
    <row r="371" spans="1:10" ht="20.399999999999999" customHeight="1">
      <c r="A371" s="282" t="s">
        <v>1352</v>
      </c>
      <c r="B371" s="360">
        <v>1263</v>
      </c>
    </row>
    <row r="372" spans="1:10" s="281" customFormat="1" ht="20.399999999999999" customHeight="1">
      <c r="A372" s="320" t="s">
        <v>1353</v>
      </c>
      <c r="B372" s="360">
        <v>179</v>
      </c>
      <c r="C372" s="280"/>
      <c r="D372" s="280"/>
      <c r="E372" s="280"/>
      <c r="F372" s="280"/>
      <c r="G372" s="280"/>
      <c r="H372" s="280"/>
      <c r="I372" s="280"/>
      <c r="J372" s="280"/>
    </row>
    <row r="373" spans="1:10" s="281" customFormat="1" ht="20.399999999999999" customHeight="1">
      <c r="A373" s="320" t="s">
        <v>1354</v>
      </c>
      <c r="B373" s="360">
        <v>125</v>
      </c>
      <c r="C373" s="280"/>
      <c r="D373" s="280"/>
      <c r="E373" s="280"/>
      <c r="F373" s="280"/>
      <c r="G373" s="280"/>
      <c r="H373" s="280"/>
      <c r="I373" s="280"/>
      <c r="J373" s="280"/>
    </row>
    <row r="374" spans="1:10" s="281" customFormat="1" ht="20.399999999999999" customHeight="1">
      <c r="A374" s="279" t="s">
        <v>1355</v>
      </c>
      <c r="B374" s="359">
        <v>88</v>
      </c>
      <c r="C374" s="280"/>
      <c r="D374" s="280"/>
      <c r="E374" s="280"/>
      <c r="F374" s="280"/>
      <c r="G374" s="280"/>
      <c r="H374" s="280"/>
      <c r="I374" s="280"/>
      <c r="J374" s="280"/>
    </row>
    <row r="375" spans="1:10" ht="20.399999999999999" customHeight="1">
      <c r="A375" s="282" t="s">
        <v>1356</v>
      </c>
      <c r="B375" s="360">
        <v>88</v>
      </c>
    </row>
    <row r="376" spans="1:10" s="281" customFormat="1" ht="20.399999999999999" customHeight="1">
      <c r="A376" s="279" t="s">
        <v>712</v>
      </c>
      <c r="B376" s="359">
        <v>1873</v>
      </c>
      <c r="C376" s="280"/>
      <c r="D376" s="280"/>
      <c r="E376" s="280"/>
      <c r="F376" s="280"/>
      <c r="G376" s="280"/>
      <c r="H376" s="280"/>
      <c r="I376" s="280"/>
      <c r="J376" s="280"/>
    </row>
    <row r="377" spans="1:10" ht="20.399999999999999" customHeight="1">
      <c r="A377" s="282" t="s">
        <v>1357</v>
      </c>
      <c r="B377" s="360">
        <v>1873</v>
      </c>
    </row>
    <row r="378" spans="1:10" s="281" customFormat="1" ht="20.399999999999999" customHeight="1">
      <c r="A378" s="279" t="s">
        <v>1748</v>
      </c>
      <c r="B378" s="359">
        <v>223887</v>
      </c>
      <c r="C378" s="280"/>
      <c r="D378" s="280"/>
      <c r="E378" s="280"/>
      <c r="F378" s="280"/>
      <c r="G378" s="280"/>
      <c r="H378" s="280"/>
      <c r="I378" s="280"/>
      <c r="J378" s="280"/>
    </row>
    <row r="379" spans="1:10" s="281" customFormat="1" ht="20.399999999999999" customHeight="1">
      <c r="A379" s="279" t="s">
        <v>1358</v>
      </c>
      <c r="B379" s="359">
        <v>9121</v>
      </c>
      <c r="C379" s="280"/>
      <c r="D379" s="280"/>
      <c r="E379" s="280"/>
      <c r="F379" s="280"/>
      <c r="G379" s="280"/>
      <c r="H379" s="280"/>
      <c r="I379" s="280"/>
      <c r="J379" s="280"/>
    </row>
    <row r="380" spans="1:10" ht="20.399999999999999" customHeight="1">
      <c r="A380" s="282" t="s">
        <v>120</v>
      </c>
      <c r="B380" s="360">
        <v>3742</v>
      </c>
    </row>
    <row r="381" spans="1:10" s="281" customFormat="1" ht="20.399999999999999" customHeight="1">
      <c r="A381" s="320" t="s">
        <v>1089</v>
      </c>
      <c r="B381" s="360">
        <v>404</v>
      </c>
      <c r="C381" s="280"/>
      <c r="D381" s="280"/>
      <c r="E381" s="280"/>
      <c r="F381" s="280"/>
      <c r="G381" s="280"/>
      <c r="H381" s="280"/>
      <c r="I381" s="280"/>
      <c r="J381" s="280"/>
    </row>
    <row r="382" spans="1:10" ht="20.399999999999999" customHeight="1">
      <c r="A382" s="282" t="s">
        <v>1359</v>
      </c>
      <c r="B382" s="360">
        <v>2030</v>
      </c>
    </row>
    <row r="383" spans="1:10" ht="20.399999999999999" customHeight="1">
      <c r="A383" s="282" t="s">
        <v>1360</v>
      </c>
      <c r="B383" s="360">
        <v>681</v>
      </c>
    </row>
    <row r="384" spans="1:10" s="281" customFormat="1" ht="20.399999999999999" customHeight="1">
      <c r="A384" s="320" t="s">
        <v>1361</v>
      </c>
      <c r="B384" s="360">
        <v>2264</v>
      </c>
      <c r="C384" s="280"/>
      <c r="D384" s="280"/>
      <c r="E384" s="280"/>
      <c r="F384" s="280"/>
      <c r="G384" s="280"/>
      <c r="H384" s="280"/>
      <c r="I384" s="280"/>
      <c r="J384" s="280"/>
    </row>
    <row r="385" spans="1:10" s="281" customFormat="1" ht="20.399999999999999" customHeight="1">
      <c r="A385" s="279" t="s">
        <v>1362</v>
      </c>
      <c r="B385" s="359">
        <v>3729</v>
      </c>
      <c r="C385" s="280"/>
      <c r="D385" s="280"/>
      <c r="E385" s="280"/>
      <c r="F385" s="280"/>
      <c r="G385" s="280"/>
      <c r="H385" s="280"/>
      <c r="I385" s="280"/>
      <c r="J385" s="280"/>
    </row>
    <row r="386" spans="1:10" s="281" customFormat="1" ht="20.399999999999999" customHeight="1">
      <c r="A386" s="320" t="s">
        <v>1363</v>
      </c>
      <c r="B386" s="360">
        <v>3729</v>
      </c>
      <c r="C386" s="280"/>
      <c r="D386" s="280"/>
      <c r="E386" s="280"/>
      <c r="F386" s="280"/>
      <c r="G386" s="280"/>
      <c r="H386" s="280"/>
      <c r="I386" s="280"/>
      <c r="J386" s="280"/>
    </row>
    <row r="387" spans="1:10" s="281" customFormat="1" ht="20.399999999999999" customHeight="1">
      <c r="A387" s="279" t="s">
        <v>1364</v>
      </c>
      <c r="B387" s="359">
        <v>189548</v>
      </c>
      <c r="C387" s="280"/>
      <c r="D387" s="280"/>
      <c r="E387" s="280"/>
      <c r="F387" s="280"/>
      <c r="G387" s="280"/>
      <c r="H387" s="280"/>
      <c r="I387" s="280"/>
      <c r="J387" s="280"/>
    </row>
    <row r="388" spans="1:10" s="281" customFormat="1" ht="20.399999999999999" customHeight="1">
      <c r="A388" s="320" t="s">
        <v>1365</v>
      </c>
      <c r="B388" s="360">
        <v>1400</v>
      </c>
      <c r="C388" s="280"/>
      <c r="D388" s="280"/>
      <c r="E388" s="280"/>
      <c r="F388" s="280"/>
      <c r="G388" s="280"/>
      <c r="H388" s="280"/>
      <c r="I388" s="280"/>
      <c r="J388" s="280"/>
    </row>
    <row r="389" spans="1:10" ht="20.399999999999999" customHeight="1">
      <c r="A389" s="282" t="s">
        <v>1366</v>
      </c>
      <c r="B389" s="360">
        <v>188148</v>
      </c>
    </row>
    <row r="390" spans="1:10" s="281" customFormat="1" ht="20.399999999999999" customHeight="1">
      <c r="A390" s="279" t="s">
        <v>721</v>
      </c>
      <c r="B390" s="359">
        <v>7892</v>
      </c>
      <c r="C390" s="280"/>
      <c r="D390" s="280"/>
      <c r="E390" s="280"/>
      <c r="F390" s="280"/>
      <c r="G390" s="280"/>
      <c r="H390" s="280"/>
      <c r="I390" s="280"/>
      <c r="J390" s="280"/>
    </row>
    <row r="391" spans="1:10" s="281" customFormat="1" ht="20.399999999999999" customHeight="1">
      <c r="A391" s="320" t="s">
        <v>1367</v>
      </c>
      <c r="B391" s="360">
        <v>7892</v>
      </c>
      <c r="C391" s="280"/>
      <c r="D391" s="280"/>
      <c r="E391" s="280"/>
      <c r="F391" s="280"/>
      <c r="G391" s="280"/>
      <c r="H391" s="280"/>
      <c r="I391" s="280"/>
      <c r="J391" s="280"/>
    </row>
    <row r="392" spans="1:10" s="281" customFormat="1" ht="20.399999999999999" customHeight="1">
      <c r="A392" s="279" t="s">
        <v>723</v>
      </c>
      <c r="B392" s="359">
        <v>152</v>
      </c>
      <c r="C392" s="280"/>
      <c r="D392" s="280"/>
      <c r="E392" s="280"/>
      <c r="F392" s="280"/>
      <c r="G392" s="280"/>
      <c r="H392" s="280"/>
      <c r="I392" s="280"/>
      <c r="J392" s="280"/>
    </row>
    <row r="393" spans="1:10" ht="20.399999999999999" customHeight="1">
      <c r="A393" s="282" t="s">
        <v>1368</v>
      </c>
      <c r="B393" s="360">
        <v>152</v>
      </c>
    </row>
    <row r="394" spans="1:10" s="281" customFormat="1" ht="20.399999999999999" customHeight="1">
      <c r="A394" s="279" t="s">
        <v>725</v>
      </c>
      <c r="B394" s="359">
        <v>13445</v>
      </c>
      <c r="C394" s="280"/>
      <c r="D394" s="280"/>
      <c r="E394" s="280"/>
      <c r="F394" s="280"/>
      <c r="G394" s="280"/>
      <c r="H394" s="280"/>
      <c r="I394" s="280"/>
      <c r="J394" s="280"/>
    </row>
    <row r="395" spans="1:10" ht="20.399999999999999" customHeight="1">
      <c r="A395" s="282" t="s">
        <v>1369</v>
      </c>
      <c r="B395" s="360">
        <v>13445</v>
      </c>
    </row>
    <row r="396" spans="1:10" s="281" customFormat="1" ht="20.399999999999999" customHeight="1">
      <c r="A396" s="279" t="s">
        <v>1749</v>
      </c>
      <c r="B396" s="359">
        <v>76521</v>
      </c>
      <c r="C396" s="280"/>
      <c r="D396" s="280"/>
      <c r="E396" s="280"/>
      <c r="F396" s="280"/>
      <c r="G396" s="280"/>
      <c r="H396" s="280"/>
      <c r="I396" s="280"/>
      <c r="J396" s="280"/>
    </row>
    <row r="397" spans="1:10" s="281" customFormat="1" ht="20.399999999999999" customHeight="1">
      <c r="A397" s="279" t="s">
        <v>1370</v>
      </c>
      <c r="B397" s="359">
        <v>31594</v>
      </c>
      <c r="C397" s="280"/>
      <c r="D397" s="280"/>
      <c r="E397" s="280"/>
      <c r="F397" s="280"/>
      <c r="G397" s="280"/>
      <c r="H397" s="280"/>
      <c r="I397" s="280"/>
      <c r="J397" s="280"/>
    </row>
    <row r="398" spans="1:10" ht="20.399999999999999" customHeight="1">
      <c r="A398" s="282" t="s">
        <v>120</v>
      </c>
      <c r="B398" s="360">
        <v>1174</v>
      </c>
    </row>
    <row r="399" spans="1:10" ht="20.399999999999999" customHeight="1">
      <c r="A399" s="282" t="s">
        <v>1089</v>
      </c>
      <c r="B399" s="360">
        <v>274</v>
      </c>
    </row>
    <row r="400" spans="1:10" ht="20.399999999999999" customHeight="1">
      <c r="A400" s="282" t="s">
        <v>1093</v>
      </c>
      <c r="B400" s="360">
        <v>3093</v>
      </c>
    </row>
    <row r="401" spans="1:10" ht="20.399999999999999" customHeight="1">
      <c r="A401" s="282" t="s">
        <v>1371</v>
      </c>
      <c r="B401" s="360">
        <v>2267</v>
      </c>
    </row>
    <row r="402" spans="1:10" ht="20.399999999999999" customHeight="1">
      <c r="A402" s="282" t="s">
        <v>1372</v>
      </c>
      <c r="B402" s="360">
        <v>535</v>
      </c>
    </row>
    <row r="403" spans="1:10" ht="20.399999999999999" customHeight="1">
      <c r="A403" s="282" t="s">
        <v>1373</v>
      </c>
      <c r="B403" s="360">
        <v>28</v>
      </c>
    </row>
    <row r="404" spans="1:10" ht="20.399999999999999" customHeight="1">
      <c r="A404" s="282" t="s">
        <v>1374</v>
      </c>
      <c r="B404" s="360">
        <v>33</v>
      </c>
    </row>
    <row r="405" spans="1:10" ht="20.399999999999999" customHeight="1">
      <c r="A405" s="282" t="s">
        <v>1375</v>
      </c>
      <c r="B405" s="360">
        <v>123</v>
      </c>
    </row>
    <row r="406" spans="1:10" s="281" customFormat="1" ht="20.399999999999999" customHeight="1">
      <c r="A406" s="320" t="s">
        <v>1376</v>
      </c>
      <c r="B406" s="360">
        <v>156</v>
      </c>
      <c r="C406" s="280"/>
      <c r="D406" s="280"/>
      <c r="E406" s="280"/>
      <c r="F406" s="280"/>
      <c r="G406" s="280"/>
      <c r="H406" s="280"/>
      <c r="I406" s="280"/>
      <c r="J406" s="280"/>
    </row>
    <row r="407" spans="1:10" ht="20.399999999999999" customHeight="1">
      <c r="A407" s="282" t="s">
        <v>1377</v>
      </c>
      <c r="B407" s="360">
        <v>9751</v>
      </c>
    </row>
    <row r="408" spans="1:10" ht="20.399999999999999" customHeight="1">
      <c r="A408" s="282" t="s">
        <v>1378</v>
      </c>
      <c r="B408" s="360">
        <v>229</v>
      </c>
    </row>
    <row r="409" spans="1:10" ht="20.399999999999999" customHeight="1">
      <c r="A409" s="282" t="s">
        <v>1379</v>
      </c>
      <c r="B409" s="360">
        <v>1152</v>
      </c>
    </row>
    <row r="410" spans="1:10" ht="20.399999999999999" customHeight="1">
      <c r="A410" s="282" t="s">
        <v>1380</v>
      </c>
      <c r="B410" s="360">
        <v>21</v>
      </c>
    </row>
    <row r="411" spans="1:10" ht="20.399999999999999" customHeight="1">
      <c r="A411" s="282" t="s">
        <v>1381</v>
      </c>
      <c r="B411" s="360">
        <v>12758</v>
      </c>
    </row>
    <row r="412" spans="1:10" s="281" customFormat="1" ht="20.399999999999999" customHeight="1">
      <c r="A412" s="279" t="s">
        <v>1382</v>
      </c>
      <c r="B412" s="359">
        <v>7823</v>
      </c>
      <c r="C412" s="280"/>
      <c r="D412" s="280"/>
      <c r="E412" s="280"/>
      <c r="F412" s="280"/>
      <c r="G412" s="280"/>
      <c r="H412" s="280"/>
      <c r="I412" s="280"/>
      <c r="J412" s="280"/>
    </row>
    <row r="413" spans="1:10" ht="20.399999999999999" customHeight="1">
      <c r="A413" s="282" t="s">
        <v>120</v>
      </c>
      <c r="B413" s="360">
        <v>898</v>
      </c>
    </row>
    <row r="414" spans="1:10" ht="20.399999999999999" customHeight="1">
      <c r="A414" s="282" t="s">
        <v>1089</v>
      </c>
      <c r="B414" s="360">
        <v>50</v>
      </c>
    </row>
    <row r="415" spans="1:10" ht="20.399999999999999" customHeight="1">
      <c r="A415" s="282" t="s">
        <v>1383</v>
      </c>
      <c r="B415" s="360">
        <v>2100</v>
      </c>
    </row>
    <row r="416" spans="1:10" ht="20.399999999999999" customHeight="1">
      <c r="A416" s="282" t="s">
        <v>1384</v>
      </c>
      <c r="B416" s="360">
        <v>1105</v>
      </c>
    </row>
    <row r="417" spans="1:10" s="281" customFormat="1" ht="20.399999999999999" customHeight="1">
      <c r="A417" s="320" t="s">
        <v>1385</v>
      </c>
      <c r="B417" s="360">
        <v>1126</v>
      </c>
      <c r="C417" s="280"/>
      <c r="D417" s="280"/>
      <c r="E417" s="280"/>
      <c r="F417" s="280"/>
      <c r="G417" s="280"/>
      <c r="H417" s="280"/>
      <c r="I417" s="280"/>
      <c r="J417" s="280"/>
    </row>
    <row r="418" spans="1:10" ht="20.399999999999999" customHeight="1">
      <c r="A418" s="282" t="s">
        <v>1386</v>
      </c>
      <c r="B418" s="360">
        <v>181</v>
      </c>
    </row>
    <row r="419" spans="1:10" ht="20.399999999999999" customHeight="1">
      <c r="A419" s="282" t="s">
        <v>1387</v>
      </c>
      <c r="B419" s="360">
        <v>79</v>
      </c>
    </row>
    <row r="420" spans="1:10" ht="20.399999999999999" customHeight="1">
      <c r="A420" s="282" t="s">
        <v>1388</v>
      </c>
      <c r="B420" s="360">
        <v>115</v>
      </c>
    </row>
    <row r="421" spans="1:10" ht="20.399999999999999" customHeight="1">
      <c r="A421" s="282" t="s">
        <v>1389</v>
      </c>
      <c r="B421" s="360">
        <v>1511</v>
      </c>
    </row>
    <row r="422" spans="1:10" ht="20.399999999999999" customHeight="1">
      <c r="A422" s="282" t="s">
        <v>1390</v>
      </c>
      <c r="B422" s="360">
        <v>658</v>
      </c>
    </row>
    <row r="423" spans="1:10" s="281" customFormat="1" ht="20.399999999999999" customHeight="1">
      <c r="A423" s="279" t="s">
        <v>1391</v>
      </c>
      <c r="B423" s="359">
        <v>23420</v>
      </c>
      <c r="C423" s="280"/>
      <c r="D423" s="280"/>
      <c r="E423" s="280"/>
      <c r="F423" s="280"/>
      <c r="G423" s="280"/>
      <c r="H423" s="280"/>
      <c r="I423" s="280"/>
      <c r="J423" s="280"/>
    </row>
    <row r="424" spans="1:10" ht="20.399999999999999" customHeight="1">
      <c r="A424" s="282" t="s">
        <v>120</v>
      </c>
      <c r="B424" s="360">
        <v>757</v>
      </c>
    </row>
    <row r="425" spans="1:10" ht="20.399999999999999" customHeight="1">
      <c r="A425" s="282" t="s">
        <v>1089</v>
      </c>
      <c r="B425" s="360">
        <v>136</v>
      </c>
    </row>
    <row r="426" spans="1:10" ht="20.399999999999999" customHeight="1">
      <c r="A426" s="282" t="s">
        <v>1392</v>
      </c>
      <c r="B426" s="360">
        <v>1418</v>
      </c>
    </row>
    <row r="427" spans="1:10" ht="20.399999999999999" customHeight="1">
      <c r="A427" s="282" t="s">
        <v>1393</v>
      </c>
      <c r="B427" s="360">
        <v>3153</v>
      </c>
    </row>
    <row r="428" spans="1:10" ht="20.399999999999999" customHeight="1">
      <c r="A428" s="282" t="s">
        <v>1394</v>
      </c>
      <c r="B428" s="360">
        <v>1079</v>
      </c>
    </row>
    <row r="429" spans="1:10" ht="20.399999999999999" customHeight="1">
      <c r="A429" s="282" t="s">
        <v>1395</v>
      </c>
      <c r="B429" s="360">
        <v>81</v>
      </c>
    </row>
    <row r="430" spans="1:10" ht="20.399999999999999" customHeight="1">
      <c r="A430" s="282" t="s">
        <v>1396</v>
      </c>
      <c r="B430" s="360">
        <v>60</v>
      </c>
    </row>
    <row r="431" spans="1:10" ht="20.399999999999999" customHeight="1">
      <c r="A431" s="282" t="s">
        <v>1397</v>
      </c>
      <c r="B431" s="360">
        <v>619</v>
      </c>
    </row>
    <row r="432" spans="1:10" ht="20.399999999999999" customHeight="1">
      <c r="A432" s="282" t="s">
        <v>1398</v>
      </c>
      <c r="B432" s="360">
        <v>195</v>
      </c>
    </row>
    <row r="433" spans="1:10" s="281" customFormat="1" ht="20.399999999999999" customHeight="1">
      <c r="A433" s="320" t="s">
        <v>1399</v>
      </c>
      <c r="B433" s="360">
        <v>102</v>
      </c>
      <c r="C433" s="280"/>
      <c r="D433" s="280"/>
      <c r="E433" s="280"/>
      <c r="F433" s="280"/>
      <c r="G433" s="280"/>
      <c r="H433" s="280"/>
      <c r="I433" s="280"/>
      <c r="J433" s="280"/>
    </row>
    <row r="434" spans="1:10" ht="20.399999999999999" customHeight="1">
      <c r="A434" s="282" t="s">
        <v>1400</v>
      </c>
      <c r="B434" s="360">
        <v>22</v>
      </c>
    </row>
    <row r="435" spans="1:10" ht="20.399999999999999" customHeight="1">
      <c r="A435" s="282" t="s">
        <v>1401</v>
      </c>
      <c r="B435" s="360">
        <v>3799</v>
      </c>
    </row>
    <row r="436" spans="1:10" ht="20.399999999999999" customHeight="1">
      <c r="A436" s="282" t="s">
        <v>1402</v>
      </c>
      <c r="B436" s="360">
        <v>11001</v>
      </c>
    </row>
    <row r="437" spans="1:10" s="281" customFormat="1" ht="20.399999999999999" customHeight="1">
      <c r="A437" s="320" t="s">
        <v>1403</v>
      </c>
      <c r="B437" s="360">
        <v>712</v>
      </c>
      <c r="C437" s="280"/>
      <c r="D437" s="280"/>
      <c r="E437" s="280"/>
      <c r="F437" s="280"/>
      <c r="G437" s="280"/>
      <c r="H437" s="280"/>
      <c r="I437" s="280"/>
      <c r="J437" s="280"/>
    </row>
    <row r="438" spans="1:10" ht="20.399999999999999" customHeight="1">
      <c r="A438" s="282" t="s">
        <v>1404</v>
      </c>
      <c r="B438" s="360">
        <v>286</v>
      </c>
    </row>
    <row r="439" spans="1:10" s="281" customFormat="1" ht="20.399999999999999" customHeight="1">
      <c r="A439" s="279" t="s">
        <v>1405</v>
      </c>
      <c r="B439" s="359">
        <v>3189</v>
      </c>
      <c r="C439" s="280"/>
      <c r="D439" s="280"/>
      <c r="E439" s="280"/>
      <c r="F439" s="280"/>
      <c r="G439" s="280"/>
      <c r="H439" s="280"/>
      <c r="I439" s="280"/>
      <c r="J439" s="280"/>
    </row>
    <row r="440" spans="1:10" ht="20.399999999999999" customHeight="1">
      <c r="A440" s="282" t="s">
        <v>1406</v>
      </c>
      <c r="B440" s="360">
        <v>1040</v>
      </c>
    </row>
    <row r="441" spans="1:10" ht="20.399999999999999" customHeight="1">
      <c r="A441" s="282" t="s">
        <v>1407</v>
      </c>
      <c r="B441" s="360">
        <v>1295</v>
      </c>
    </row>
    <row r="442" spans="1:10" s="281" customFormat="1" ht="20.399999999999999" customHeight="1">
      <c r="A442" s="320" t="s">
        <v>1408</v>
      </c>
      <c r="B442" s="360">
        <v>854</v>
      </c>
      <c r="C442" s="280"/>
      <c r="D442" s="280"/>
      <c r="E442" s="280"/>
      <c r="F442" s="280"/>
      <c r="G442" s="280"/>
      <c r="H442" s="280"/>
      <c r="I442" s="280"/>
      <c r="J442" s="280"/>
    </row>
    <row r="443" spans="1:10" s="281" customFormat="1" ht="20.399999999999999" customHeight="1">
      <c r="A443" s="279" t="s">
        <v>1409</v>
      </c>
      <c r="B443" s="359">
        <v>5686</v>
      </c>
      <c r="C443" s="280"/>
      <c r="D443" s="280"/>
      <c r="E443" s="280"/>
      <c r="F443" s="280"/>
      <c r="G443" s="280"/>
      <c r="H443" s="280"/>
      <c r="I443" s="280"/>
      <c r="J443" s="280"/>
    </row>
    <row r="444" spans="1:10" s="281" customFormat="1" ht="20.399999999999999" customHeight="1">
      <c r="A444" s="320" t="s">
        <v>1195</v>
      </c>
      <c r="B444" s="360">
        <v>158</v>
      </c>
      <c r="C444" s="280"/>
      <c r="D444" s="280"/>
      <c r="E444" s="280"/>
      <c r="F444" s="280"/>
      <c r="G444" s="280"/>
      <c r="H444" s="280"/>
      <c r="I444" s="280"/>
      <c r="J444" s="280"/>
    </row>
    <row r="445" spans="1:10" ht="20.399999999999999" customHeight="1">
      <c r="A445" s="282" t="s">
        <v>1410</v>
      </c>
      <c r="B445" s="360">
        <v>5452</v>
      </c>
    </row>
    <row r="446" spans="1:10" ht="20.399999999999999" customHeight="1">
      <c r="A446" s="282" t="s">
        <v>1411</v>
      </c>
      <c r="B446" s="360">
        <v>66</v>
      </c>
    </row>
    <row r="447" spans="1:10" ht="20.399999999999999" customHeight="1">
      <c r="A447" s="282" t="s">
        <v>1412</v>
      </c>
      <c r="B447" s="360">
        <v>10</v>
      </c>
    </row>
    <row r="448" spans="1:10" s="281" customFormat="1" ht="20.399999999999999" customHeight="1">
      <c r="A448" s="279" t="s">
        <v>1413</v>
      </c>
      <c r="B448" s="359">
        <v>2140</v>
      </c>
      <c r="C448" s="280"/>
      <c r="D448" s="280"/>
      <c r="E448" s="280"/>
      <c r="F448" s="280"/>
      <c r="G448" s="280"/>
      <c r="H448" s="280"/>
      <c r="I448" s="280"/>
      <c r="J448" s="280"/>
    </row>
    <row r="449" spans="1:10" s="281" customFormat="1" ht="20.399999999999999" customHeight="1">
      <c r="A449" s="320" t="s">
        <v>1414</v>
      </c>
      <c r="B449" s="360">
        <v>2140</v>
      </c>
      <c r="C449" s="280"/>
      <c r="D449" s="280"/>
      <c r="E449" s="280"/>
      <c r="F449" s="280"/>
      <c r="G449" s="280"/>
      <c r="H449" s="280"/>
      <c r="I449" s="280"/>
      <c r="J449" s="280"/>
    </row>
    <row r="450" spans="1:10" s="281" customFormat="1" ht="20.399999999999999" customHeight="1">
      <c r="A450" s="279" t="s">
        <v>1415</v>
      </c>
      <c r="B450" s="359">
        <v>2669</v>
      </c>
      <c r="C450" s="280"/>
      <c r="D450" s="280"/>
      <c r="E450" s="280"/>
      <c r="F450" s="280"/>
      <c r="G450" s="280"/>
      <c r="H450" s="280"/>
      <c r="I450" s="280"/>
      <c r="J450" s="280"/>
    </row>
    <row r="451" spans="1:10" ht="20.399999999999999" customHeight="1">
      <c r="A451" s="282" t="s">
        <v>1416</v>
      </c>
      <c r="B451" s="360">
        <v>339</v>
      </c>
    </row>
    <row r="452" spans="1:10" ht="20.399999999999999" customHeight="1">
      <c r="A452" s="282" t="s">
        <v>1417</v>
      </c>
      <c r="B452" s="360">
        <v>1864</v>
      </c>
    </row>
    <row r="453" spans="1:10" ht="20.399999999999999" customHeight="1">
      <c r="A453" s="282" t="s">
        <v>1418</v>
      </c>
      <c r="B453" s="360">
        <v>466</v>
      </c>
    </row>
    <row r="454" spans="1:10" s="281" customFormat="1" ht="20.399999999999999" customHeight="1">
      <c r="A454" s="279" t="s">
        <v>1742</v>
      </c>
      <c r="B454" s="359">
        <v>40168</v>
      </c>
      <c r="C454" s="280"/>
      <c r="D454" s="280"/>
      <c r="E454" s="280"/>
      <c r="F454" s="280"/>
      <c r="G454" s="280"/>
      <c r="H454" s="280"/>
      <c r="I454" s="280"/>
      <c r="J454" s="280"/>
    </row>
    <row r="455" spans="1:10" s="281" customFormat="1" ht="20.399999999999999" customHeight="1">
      <c r="A455" s="279" t="s">
        <v>1419</v>
      </c>
      <c r="B455" s="359">
        <v>28501</v>
      </c>
      <c r="C455" s="280"/>
      <c r="D455" s="280"/>
      <c r="E455" s="280"/>
      <c r="F455" s="280"/>
      <c r="G455" s="280"/>
      <c r="H455" s="280"/>
      <c r="I455" s="280"/>
      <c r="J455" s="280"/>
    </row>
    <row r="456" spans="1:10" ht="20.399999999999999" customHeight="1">
      <c r="A456" s="282" t="s">
        <v>120</v>
      </c>
      <c r="B456" s="360">
        <v>1509</v>
      </c>
    </row>
    <row r="457" spans="1:10" ht="20.399999999999999" customHeight="1">
      <c r="A457" s="282" t="s">
        <v>1089</v>
      </c>
      <c r="B457" s="360">
        <v>115</v>
      </c>
    </row>
    <row r="458" spans="1:10" ht="20.399999999999999" customHeight="1">
      <c r="A458" s="282" t="s">
        <v>1420</v>
      </c>
      <c r="B458" s="360">
        <v>10433</v>
      </c>
    </row>
    <row r="459" spans="1:10" ht="20.399999999999999" customHeight="1">
      <c r="A459" s="282" t="s">
        <v>1421</v>
      </c>
      <c r="B459" s="360">
        <v>6279</v>
      </c>
    </row>
    <row r="460" spans="1:10" ht="20.399999999999999" customHeight="1">
      <c r="A460" s="282" t="s">
        <v>1422</v>
      </c>
      <c r="B460" s="360">
        <v>346</v>
      </c>
    </row>
    <row r="461" spans="1:10" s="281" customFormat="1" ht="20.399999999999999" customHeight="1">
      <c r="A461" s="320" t="s">
        <v>1423</v>
      </c>
      <c r="B461" s="360">
        <v>50</v>
      </c>
      <c r="C461" s="280"/>
      <c r="D461" s="280"/>
      <c r="E461" s="280"/>
      <c r="F461" s="280"/>
      <c r="G461" s="280"/>
      <c r="H461" s="280"/>
      <c r="I461" s="280"/>
      <c r="J461" s="280"/>
    </row>
    <row r="462" spans="1:10" ht="20.399999999999999" customHeight="1">
      <c r="A462" s="282" t="s">
        <v>1424</v>
      </c>
      <c r="B462" s="360">
        <v>4337</v>
      </c>
    </row>
    <row r="463" spans="1:10" s="281" customFormat="1" ht="20.399999999999999" customHeight="1">
      <c r="A463" s="320" t="s">
        <v>1425</v>
      </c>
      <c r="B463" s="360">
        <v>3005</v>
      </c>
      <c r="C463" s="280"/>
      <c r="D463" s="280"/>
      <c r="E463" s="280"/>
      <c r="F463" s="280"/>
      <c r="G463" s="280"/>
      <c r="H463" s="280"/>
      <c r="I463" s="280"/>
      <c r="J463" s="280"/>
    </row>
    <row r="464" spans="1:10" ht="20.399999999999999" customHeight="1">
      <c r="A464" s="282" t="s">
        <v>1426</v>
      </c>
      <c r="B464" s="360">
        <v>268</v>
      </c>
    </row>
    <row r="465" spans="1:10" s="281" customFormat="1" ht="20.399999999999999" customHeight="1">
      <c r="A465" s="320" t="s">
        <v>1427</v>
      </c>
      <c r="B465" s="360">
        <v>15</v>
      </c>
      <c r="C465" s="280"/>
      <c r="D465" s="280"/>
      <c r="E465" s="280"/>
      <c r="F465" s="280"/>
      <c r="G465" s="280"/>
      <c r="H465" s="280"/>
      <c r="I465" s="280"/>
      <c r="J465" s="280"/>
    </row>
    <row r="466" spans="1:10" ht="20.399999999999999" customHeight="1">
      <c r="A466" s="282" t="s">
        <v>1428</v>
      </c>
      <c r="B466" s="360">
        <v>2144</v>
      </c>
    </row>
    <row r="467" spans="1:10" s="281" customFormat="1" ht="20.399999999999999" customHeight="1">
      <c r="A467" s="279" t="s">
        <v>1429</v>
      </c>
      <c r="B467" s="359">
        <v>500</v>
      </c>
      <c r="C467" s="280"/>
      <c r="D467" s="280"/>
      <c r="E467" s="280"/>
      <c r="F467" s="280"/>
      <c r="G467" s="280"/>
      <c r="H467" s="280"/>
      <c r="I467" s="280"/>
      <c r="J467" s="280"/>
    </row>
    <row r="468" spans="1:10" s="281" customFormat="1" ht="20.399999999999999" customHeight="1">
      <c r="A468" s="320" t="s">
        <v>1430</v>
      </c>
      <c r="B468" s="360">
        <v>500</v>
      </c>
      <c r="C468" s="280"/>
      <c r="D468" s="280"/>
      <c r="E468" s="280"/>
      <c r="F468" s="280"/>
      <c r="G468" s="280"/>
      <c r="H468" s="280"/>
      <c r="I468" s="280"/>
      <c r="J468" s="280"/>
    </row>
    <row r="469" spans="1:10" s="281" customFormat="1" ht="20.399999999999999" customHeight="1">
      <c r="A469" s="279" t="s">
        <v>1431</v>
      </c>
      <c r="B469" s="359">
        <v>646</v>
      </c>
      <c r="C469" s="280"/>
      <c r="D469" s="280"/>
      <c r="E469" s="280"/>
      <c r="F469" s="280"/>
      <c r="G469" s="280"/>
      <c r="H469" s="280"/>
      <c r="I469" s="280"/>
      <c r="J469" s="280"/>
    </row>
    <row r="470" spans="1:10" s="281" customFormat="1" ht="20.399999999999999" customHeight="1">
      <c r="A470" s="321" t="s">
        <v>1432</v>
      </c>
      <c r="B470" s="360">
        <v>646</v>
      </c>
      <c r="C470" s="280"/>
      <c r="D470" s="280"/>
      <c r="E470" s="280"/>
      <c r="F470" s="280"/>
      <c r="G470" s="280"/>
      <c r="H470" s="280"/>
      <c r="I470" s="280"/>
      <c r="J470" s="280"/>
    </row>
    <row r="471" spans="1:10" s="281" customFormat="1" ht="20.399999999999999" customHeight="1">
      <c r="A471" s="279" t="s">
        <v>1433</v>
      </c>
      <c r="B471" s="359">
        <v>10058</v>
      </c>
      <c r="C471" s="280"/>
      <c r="D471" s="280"/>
      <c r="E471" s="280"/>
      <c r="F471" s="280"/>
      <c r="G471" s="280"/>
      <c r="H471" s="280"/>
      <c r="I471" s="280"/>
      <c r="J471" s="280"/>
    </row>
    <row r="472" spans="1:10" ht="20.399999999999999" customHeight="1">
      <c r="A472" s="282" t="s">
        <v>1434</v>
      </c>
      <c r="B472" s="360">
        <v>3938</v>
      </c>
    </row>
    <row r="473" spans="1:10" ht="20.399999999999999" customHeight="1">
      <c r="A473" s="282" t="s">
        <v>1435</v>
      </c>
      <c r="B473" s="360">
        <v>6120</v>
      </c>
    </row>
    <row r="474" spans="1:10" s="281" customFormat="1" ht="20.399999999999999" customHeight="1">
      <c r="A474" s="279" t="s">
        <v>770</v>
      </c>
      <c r="B474" s="359">
        <v>463</v>
      </c>
      <c r="C474" s="280"/>
      <c r="D474" s="280"/>
      <c r="E474" s="280"/>
      <c r="F474" s="280"/>
      <c r="G474" s="280"/>
      <c r="H474" s="280"/>
      <c r="I474" s="280"/>
      <c r="J474" s="280"/>
    </row>
    <row r="475" spans="1:10" s="281" customFormat="1" ht="20.399999999999999" customHeight="1">
      <c r="A475" s="320" t="s">
        <v>1436</v>
      </c>
      <c r="B475" s="360">
        <v>463</v>
      </c>
      <c r="C475" s="280"/>
      <c r="D475" s="280"/>
      <c r="E475" s="280"/>
      <c r="F475" s="280"/>
      <c r="G475" s="280"/>
      <c r="H475" s="280"/>
      <c r="I475" s="280"/>
      <c r="J475" s="280"/>
    </row>
    <row r="476" spans="1:10" s="281" customFormat="1" ht="20.399999999999999" customHeight="1">
      <c r="A476" s="279" t="s">
        <v>1750</v>
      </c>
      <c r="B476" s="359">
        <v>9913</v>
      </c>
      <c r="C476" s="280"/>
      <c r="D476" s="280"/>
      <c r="E476" s="280"/>
      <c r="F476" s="280"/>
      <c r="G476" s="280"/>
      <c r="H476" s="280"/>
      <c r="I476" s="280"/>
      <c r="J476" s="280"/>
    </row>
    <row r="477" spans="1:10" s="281" customFormat="1" ht="20.399999999999999" customHeight="1">
      <c r="A477" s="279" t="s">
        <v>1437</v>
      </c>
      <c r="B477" s="359">
        <v>190</v>
      </c>
      <c r="C477" s="280"/>
      <c r="D477" s="280"/>
      <c r="E477" s="280"/>
      <c r="F477" s="280"/>
      <c r="G477" s="280"/>
      <c r="H477" s="280"/>
      <c r="I477" s="280"/>
      <c r="J477" s="280"/>
    </row>
    <row r="478" spans="1:10" ht="20.399999999999999" customHeight="1">
      <c r="A478" s="282" t="s">
        <v>1089</v>
      </c>
      <c r="B478" s="360">
        <v>6</v>
      </c>
    </row>
    <row r="479" spans="1:10" ht="20.399999999999999" customHeight="1">
      <c r="A479" s="282" t="s">
        <v>1273</v>
      </c>
      <c r="B479" s="360">
        <v>51</v>
      </c>
    </row>
    <row r="480" spans="1:10" ht="20.399999999999999" customHeight="1">
      <c r="A480" s="282" t="s">
        <v>1438</v>
      </c>
      <c r="B480" s="360">
        <v>133</v>
      </c>
    </row>
    <row r="481" spans="1:10" s="281" customFormat="1" ht="20.399999999999999" customHeight="1">
      <c r="A481" s="279" t="s">
        <v>1439</v>
      </c>
      <c r="B481" s="359">
        <v>4778</v>
      </c>
      <c r="C481" s="280"/>
      <c r="D481" s="280"/>
      <c r="E481" s="280"/>
      <c r="F481" s="280"/>
      <c r="G481" s="280"/>
      <c r="H481" s="280"/>
      <c r="I481" s="280"/>
      <c r="J481" s="280"/>
    </row>
    <row r="482" spans="1:10" ht="20.399999999999999" customHeight="1">
      <c r="A482" s="282" t="s">
        <v>1440</v>
      </c>
      <c r="B482" s="360">
        <v>4778</v>
      </c>
    </row>
    <row r="483" spans="1:10" s="281" customFormat="1" ht="20.399999999999999" customHeight="1">
      <c r="A483" s="279" t="s">
        <v>1441</v>
      </c>
      <c r="B483" s="359">
        <v>2524</v>
      </c>
      <c r="C483" s="280"/>
      <c r="D483" s="280"/>
      <c r="E483" s="280"/>
      <c r="F483" s="280"/>
      <c r="G483" s="280"/>
      <c r="H483" s="280"/>
      <c r="I483" s="280"/>
      <c r="J483" s="280"/>
    </row>
    <row r="484" spans="1:10" s="281" customFormat="1" ht="20.399999999999999" customHeight="1">
      <c r="A484" s="320" t="s">
        <v>120</v>
      </c>
      <c r="B484" s="360">
        <v>1654</v>
      </c>
      <c r="C484" s="280"/>
      <c r="D484" s="280"/>
      <c r="E484" s="280"/>
      <c r="F484" s="280"/>
      <c r="G484" s="280"/>
      <c r="H484" s="280"/>
      <c r="I484" s="280"/>
      <c r="J484" s="280"/>
    </row>
    <row r="485" spans="1:10" ht="20.399999999999999" customHeight="1">
      <c r="A485" s="282" t="s">
        <v>1089</v>
      </c>
      <c r="B485" s="360">
        <v>767</v>
      </c>
    </row>
    <row r="486" spans="1:10" ht="20.399999999999999" customHeight="1">
      <c r="A486" s="282" t="s">
        <v>1442</v>
      </c>
      <c r="B486" s="360">
        <v>103</v>
      </c>
    </row>
    <row r="487" spans="1:10" s="281" customFormat="1" ht="20.399999999999999" customHeight="1">
      <c r="A487" s="324" t="s">
        <v>1443</v>
      </c>
      <c r="B487" s="359">
        <v>447</v>
      </c>
      <c r="C487" s="280"/>
      <c r="D487" s="280"/>
      <c r="E487" s="280"/>
      <c r="F487" s="280"/>
      <c r="G487" s="280"/>
      <c r="H487" s="280"/>
      <c r="I487" s="280"/>
      <c r="J487" s="280"/>
    </row>
    <row r="488" spans="1:10" ht="20.399999999999999" customHeight="1">
      <c r="A488" s="322" t="s">
        <v>120</v>
      </c>
      <c r="B488" s="360">
        <v>321</v>
      </c>
    </row>
    <row r="489" spans="1:10" s="281" customFormat="1" ht="20.399999999999999" customHeight="1">
      <c r="A489" s="320" t="s">
        <v>1444</v>
      </c>
      <c r="B489" s="360">
        <v>126</v>
      </c>
      <c r="C489" s="280"/>
      <c r="D489" s="280"/>
      <c r="E489" s="280"/>
      <c r="F489" s="280"/>
      <c r="G489" s="280"/>
      <c r="H489" s="280"/>
      <c r="I489" s="280"/>
      <c r="J489" s="280"/>
    </row>
    <row r="490" spans="1:10" s="281" customFormat="1" ht="20.399999999999999" customHeight="1">
      <c r="A490" s="279" t="s">
        <v>1445</v>
      </c>
      <c r="B490" s="359">
        <v>524</v>
      </c>
      <c r="C490" s="280"/>
      <c r="D490" s="280"/>
      <c r="E490" s="280"/>
      <c r="F490" s="280"/>
      <c r="G490" s="280"/>
      <c r="H490" s="280"/>
      <c r="I490" s="280"/>
      <c r="J490" s="280"/>
    </row>
    <row r="491" spans="1:10" ht="20.399999999999999" customHeight="1">
      <c r="A491" s="282" t="s">
        <v>1446</v>
      </c>
      <c r="B491" s="360">
        <v>524</v>
      </c>
    </row>
    <row r="492" spans="1:10" s="281" customFormat="1" ht="20.399999999999999" customHeight="1">
      <c r="A492" s="279" t="s">
        <v>1731</v>
      </c>
      <c r="B492" s="359">
        <v>1450</v>
      </c>
      <c r="C492" s="280"/>
      <c r="D492" s="280"/>
      <c r="E492" s="280"/>
      <c r="F492" s="280"/>
      <c r="G492" s="280"/>
      <c r="H492" s="280"/>
      <c r="I492" s="280"/>
      <c r="J492" s="280"/>
    </row>
    <row r="493" spans="1:10" ht="20.399999999999999" customHeight="1">
      <c r="A493" s="282" t="s">
        <v>1732</v>
      </c>
      <c r="B493" s="360">
        <v>1450</v>
      </c>
    </row>
    <row r="494" spans="1:10" s="281" customFormat="1" ht="20.399999999999999" customHeight="1">
      <c r="A494" s="279" t="s">
        <v>1751</v>
      </c>
      <c r="B494" s="359">
        <v>3218</v>
      </c>
      <c r="C494" s="280"/>
      <c r="D494" s="280"/>
      <c r="E494" s="280"/>
      <c r="F494" s="280"/>
      <c r="G494" s="280"/>
      <c r="H494" s="280"/>
      <c r="I494" s="280"/>
      <c r="J494" s="280"/>
    </row>
    <row r="495" spans="1:10" s="281" customFormat="1" ht="20.399999999999999" customHeight="1">
      <c r="A495" s="279" t="s">
        <v>1447</v>
      </c>
      <c r="B495" s="359">
        <v>994</v>
      </c>
      <c r="C495" s="280"/>
      <c r="D495" s="280"/>
      <c r="E495" s="280"/>
      <c r="F495" s="280"/>
      <c r="G495" s="280"/>
      <c r="H495" s="280"/>
      <c r="I495" s="280"/>
      <c r="J495" s="280"/>
    </row>
    <row r="496" spans="1:10" ht="20.399999999999999" customHeight="1">
      <c r="A496" s="282" t="s">
        <v>120</v>
      </c>
      <c r="B496" s="360">
        <v>386</v>
      </c>
    </row>
    <row r="497" spans="1:10" s="281" customFormat="1" ht="20.399999999999999" customHeight="1">
      <c r="A497" s="320" t="s">
        <v>1089</v>
      </c>
      <c r="B497" s="360">
        <v>295</v>
      </c>
      <c r="C497" s="280"/>
      <c r="D497" s="280"/>
      <c r="E497" s="280"/>
      <c r="F497" s="280"/>
      <c r="G497" s="280"/>
      <c r="H497" s="280"/>
      <c r="I497" s="280"/>
      <c r="J497" s="280"/>
    </row>
    <row r="498" spans="1:10" ht="20.399999999999999" customHeight="1">
      <c r="A498" s="282" t="s">
        <v>1448</v>
      </c>
      <c r="B498" s="360">
        <v>26</v>
      </c>
    </row>
    <row r="499" spans="1:10" s="281" customFormat="1" ht="20.399999999999999" customHeight="1">
      <c r="A499" s="320" t="s">
        <v>1733</v>
      </c>
      <c r="B499" s="360">
        <v>287</v>
      </c>
      <c r="C499" s="280"/>
      <c r="D499" s="280"/>
      <c r="E499" s="280"/>
      <c r="F499" s="280"/>
      <c r="G499" s="280"/>
      <c r="H499" s="280"/>
      <c r="I499" s="280"/>
      <c r="J499" s="280"/>
    </row>
    <row r="500" spans="1:10" s="281" customFormat="1" ht="20.399999999999999" customHeight="1">
      <c r="A500" s="279" t="s">
        <v>1449</v>
      </c>
      <c r="B500" s="359">
        <v>2178</v>
      </c>
      <c r="C500" s="280"/>
      <c r="D500" s="280"/>
      <c r="E500" s="280"/>
      <c r="F500" s="280"/>
      <c r="G500" s="280"/>
      <c r="H500" s="280"/>
      <c r="I500" s="280"/>
      <c r="J500" s="280"/>
    </row>
    <row r="501" spans="1:10" ht="20.399999999999999" customHeight="1">
      <c r="A501" s="282" t="s">
        <v>1450</v>
      </c>
      <c r="B501" s="360">
        <v>2178</v>
      </c>
    </row>
    <row r="502" spans="1:10" s="281" customFormat="1" ht="20.399999999999999" customHeight="1">
      <c r="A502" s="279" t="s">
        <v>876</v>
      </c>
      <c r="B502" s="359">
        <v>46</v>
      </c>
      <c r="C502" s="280"/>
      <c r="D502" s="280"/>
      <c r="E502" s="280"/>
      <c r="F502" s="280"/>
      <c r="G502" s="280"/>
      <c r="H502" s="280"/>
      <c r="I502" s="280"/>
      <c r="J502" s="280"/>
    </row>
    <row r="503" spans="1:10" ht="20.399999999999999" customHeight="1">
      <c r="A503" s="282" t="s">
        <v>1451</v>
      </c>
      <c r="B503" s="360">
        <v>46</v>
      </c>
    </row>
    <row r="504" spans="1:10" s="281" customFormat="1" ht="20.399999999999999" customHeight="1">
      <c r="A504" s="279" t="s">
        <v>1743</v>
      </c>
      <c r="B504" s="359">
        <v>210</v>
      </c>
      <c r="C504" s="280"/>
      <c r="D504" s="280"/>
      <c r="E504" s="280"/>
      <c r="F504" s="280"/>
      <c r="G504" s="280"/>
      <c r="H504" s="280"/>
      <c r="I504" s="280"/>
      <c r="J504" s="280"/>
    </row>
    <row r="505" spans="1:10" s="281" customFormat="1" ht="20.399999999999999" customHeight="1">
      <c r="A505" s="279" t="s">
        <v>1452</v>
      </c>
      <c r="B505" s="359">
        <v>175</v>
      </c>
      <c r="C505" s="280"/>
      <c r="D505" s="280"/>
      <c r="E505" s="280"/>
      <c r="F505" s="280"/>
      <c r="G505" s="280"/>
      <c r="H505" s="280"/>
      <c r="I505" s="280"/>
      <c r="J505" s="280"/>
    </row>
    <row r="506" spans="1:10" ht="20.399999999999999" customHeight="1">
      <c r="A506" s="282" t="s">
        <v>1089</v>
      </c>
      <c r="B506" s="360">
        <v>175</v>
      </c>
    </row>
    <row r="507" spans="1:10" s="281" customFormat="1" ht="20.399999999999999" customHeight="1">
      <c r="A507" s="279" t="s">
        <v>1453</v>
      </c>
      <c r="B507" s="359">
        <v>35</v>
      </c>
      <c r="C507" s="280"/>
      <c r="D507" s="280"/>
      <c r="E507" s="280"/>
      <c r="F507" s="280"/>
      <c r="G507" s="280"/>
      <c r="H507" s="280"/>
      <c r="I507" s="280"/>
      <c r="J507" s="280"/>
    </row>
    <row r="508" spans="1:10" ht="20.399999999999999" customHeight="1">
      <c r="A508" s="282" t="s">
        <v>1454</v>
      </c>
      <c r="B508" s="360">
        <v>35</v>
      </c>
    </row>
    <row r="509" spans="1:10" s="281" customFormat="1" ht="20.399999999999999" customHeight="1">
      <c r="A509" s="279" t="s">
        <v>1752</v>
      </c>
      <c r="B509" s="359">
        <v>9081</v>
      </c>
      <c r="C509" s="280"/>
      <c r="D509" s="280"/>
      <c r="E509" s="280"/>
      <c r="F509" s="280"/>
      <c r="G509" s="280"/>
      <c r="H509" s="280"/>
      <c r="I509" s="280"/>
      <c r="J509" s="280"/>
    </row>
    <row r="510" spans="1:10" s="281" customFormat="1" ht="20.399999999999999" customHeight="1">
      <c r="A510" s="279" t="s">
        <v>1455</v>
      </c>
      <c r="B510" s="359">
        <v>7413</v>
      </c>
      <c r="C510" s="280"/>
      <c r="D510" s="280"/>
      <c r="E510" s="280"/>
      <c r="F510" s="280"/>
      <c r="G510" s="280"/>
      <c r="H510" s="280"/>
      <c r="I510" s="280"/>
      <c r="J510" s="280"/>
    </row>
    <row r="511" spans="1:10" ht="20.399999999999999" customHeight="1">
      <c r="A511" s="282" t="s">
        <v>120</v>
      </c>
      <c r="B511" s="360">
        <v>470</v>
      </c>
    </row>
    <row r="512" spans="1:10" ht="20.399999999999999" customHeight="1">
      <c r="A512" s="282" t="s">
        <v>1089</v>
      </c>
      <c r="B512" s="360">
        <v>160</v>
      </c>
    </row>
    <row r="513" spans="1:10" ht="20.399999999999999" customHeight="1">
      <c r="A513" s="282" t="s">
        <v>1456</v>
      </c>
      <c r="B513" s="360">
        <v>595</v>
      </c>
    </row>
    <row r="514" spans="1:10" s="281" customFormat="1" ht="20.399999999999999" customHeight="1">
      <c r="A514" s="320" t="s">
        <v>1457</v>
      </c>
      <c r="B514" s="360">
        <v>77</v>
      </c>
      <c r="C514" s="280"/>
      <c r="D514" s="280"/>
      <c r="E514" s="280"/>
      <c r="F514" s="280"/>
      <c r="G514" s="280"/>
      <c r="H514" s="280"/>
      <c r="I514" s="280"/>
      <c r="J514" s="280"/>
    </row>
    <row r="515" spans="1:10" ht="20.399999999999999" customHeight="1">
      <c r="A515" s="282" t="s">
        <v>1458</v>
      </c>
      <c r="B515" s="360">
        <v>72</v>
      </c>
    </row>
    <row r="516" spans="1:10" s="281" customFormat="1" ht="20.399999999999999" customHeight="1">
      <c r="A516" s="320" t="s">
        <v>1459</v>
      </c>
      <c r="B516" s="360">
        <v>1284</v>
      </c>
      <c r="C516" s="280"/>
      <c r="D516" s="280"/>
      <c r="E516" s="280"/>
      <c r="F516" s="280"/>
      <c r="G516" s="280"/>
      <c r="H516" s="280"/>
      <c r="I516" s="280"/>
      <c r="J516" s="280"/>
    </row>
    <row r="517" spans="1:10" ht="20.399999999999999" customHeight="1">
      <c r="A517" s="282" t="s">
        <v>1460</v>
      </c>
      <c r="B517" s="360">
        <v>187</v>
      </c>
    </row>
    <row r="518" spans="1:10" s="281" customFormat="1" ht="20.399999999999999" customHeight="1">
      <c r="A518" s="320" t="s">
        <v>1093</v>
      </c>
      <c r="B518" s="360">
        <v>3262</v>
      </c>
      <c r="C518" s="280"/>
      <c r="D518" s="280"/>
      <c r="E518" s="280"/>
      <c r="F518" s="280"/>
      <c r="G518" s="280"/>
      <c r="H518" s="280"/>
      <c r="I518" s="280"/>
      <c r="J518" s="280"/>
    </row>
    <row r="519" spans="1:10" s="281" customFormat="1" ht="20.399999999999999" customHeight="1">
      <c r="A519" s="320" t="s">
        <v>1461</v>
      </c>
      <c r="B519" s="360">
        <v>1306</v>
      </c>
      <c r="C519" s="280"/>
      <c r="D519" s="280"/>
      <c r="E519" s="280"/>
      <c r="F519" s="280"/>
      <c r="G519" s="280"/>
      <c r="H519" s="280"/>
      <c r="I519" s="280"/>
      <c r="J519" s="280"/>
    </row>
    <row r="520" spans="1:10" s="281" customFormat="1" ht="20.399999999999999" customHeight="1">
      <c r="A520" s="279" t="s">
        <v>1462</v>
      </c>
      <c r="B520" s="359">
        <v>302</v>
      </c>
      <c r="C520" s="280"/>
      <c r="D520" s="280"/>
      <c r="E520" s="280"/>
      <c r="F520" s="280"/>
      <c r="G520" s="280"/>
      <c r="H520" s="280"/>
      <c r="I520" s="280"/>
      <c r="J520" s="280"/>
    </row>
    <row r="521" spans="1:10" ht="20.399999999999999" customHeight="1">
      <c r="A521" s="282" t="s">
        <v>1463</v>
      </c>
      <c r="B521" s="360">
        <v>302</v>
      </c>
    </row>
    <row r="522" spans="1:10" s="281" customFormat="1" ht="20.399999999999999" customHeight="1">
      <c r="A522" s="279" t="s">
        <v>785</v>
      </c>
      <c r="B522" s="359">
        <v>1366</v>
      </c>
      <c r="C522" s="280"/>
      <c r="D522" s="280"/>
      <c r="E522" s="280"/>
      <c r="F522" s="280"/>
      <c r="G522" s="280"/>
      <c r="H522" s="280"/>
      <c r="I522" s="280"/>
      <c r="J522" s="280"/>
    </row>
    <row r="523" spans="1:10" ht="20.399999999999999" customHeight="1">
      <c r="A523" s="282" t="s">
        <v>1464</v>
      </c>
      <c r="B523" s="360">
        <v>1366</v>
      </c>
    </row>
    <row r="524" spans="1:10" s="281" customFormat="1" ht="20.399999999999999" customHeight="1">
      <c r="A524" s="279" t="s">
        <v>1753</v>
      </c>
      <c r="B524" s="359">
        <v>31981</v>
      </c>
      <c r="C524" s="280"/>
      <c r="D524" s="280"/>
      <c r="E524" s="280"/>
      <c r="F524" s="280"/>
      <c r="G524" s="280"/>
      <c r="H524" s="280"/>
      <c r="I524" s="280"/>
      <c r="J524" s="280"/>
    </row>
    <row r="525" spans="1:10" s="281" customFormat="1" ht="20.399999999999999" customHeight="1">
      <c r="A525" s="279" t="s">
        <v>1465</v>
      </c>
      <c r="B525" s="359">
        <v>18128</v>
      </c>
      <c r="C525" s="280"/>
      <c r="D525" s="280"/>
      <c r="E525" s="280"/>
      <c r="F525" s="280"/>
      <c r="G525" s="280"/>
      <c r="H525" s="280"/>
      <c r="I525" s="280"/>
      <c r="J525" s="280"/>
    </row>
    <row r="526" spans="1:10" s="281" customFormat="1" ht="20.399999999999999" customHeight="1">
      <c r="A526" s="320" t="s">
        <v>1466</v>
      </c>
      <c r="B526" s="360">
        <v>870</v>
      </c>
      <c r="C526" s="280"/>
      <c r="D526" s="280"/>
      <c r="E526" s="280"/>
      <c r="F526" s="280"/>
      <c r="G526" s="280"/>
      <c r="H526" s="280"/>
      <c r="I526" s="280"/>
      <c r="J526" s="280"/>
    </row>
    <row r="527" spans="1:10" s="281" customFormat="1" ht="20.399999999999999" customHeight="1">
      <c r="A527" s="320" t="s">
        <v>1467</v>
      </c>
      <c r="B527" s="360">
        <v>4880</v>
      </c>
      <c r="C527" s="280"/>
      <c r="D527" s="280"/>
      <c r="E527" s="280"/>
      <c r="F527" s="280"/>
      <c r="G527" s="280"/>
      <c r="H527" s="280"/>
      <c r="I527" s="280"/>
      <c r="J527" s="280"/>
    </row>
    <row r="528" spans="1:10" ht="20.399999999999999" customHeight="1">
      <c r="A528" s="282" t="s">
        <v>1468</v>
      </c>
      <c r="B528" s="360">
        <v>295</v>
      </c>
    </row>
    <row r="529" spans="1:10" ht="20.399999999999999" customHeight="1">
      <c r="A529" s="282" t="s">
        <v>1469</v>
      </c>
      <c r="B529" s="360">
        <v>12083</v>
      </c>
    </row>
    <row r="530" spans="1:10" s="281" customFormat="1" ht="20.399999999999999" customHeight="1">
      <c r="A530" s="279" t="s">
        <v>1470</v>
      </c>
      <c r="B530" s="359">
        <v>13853</v>
      </c>
      <c r="C530" s="280"/>
      <c r="D530" s="280"/>
      <c r="E530" s="280"/>
      <c r="F530" s="280"/>
      <c r="G530" s="280"/>
      <c r="H530" s="280"/>
      <c r="I530" s="280"/>
      <c r="J530" s="280"/>
    </row>
    <row r="531" spans="1:10" ht="20.399999999999999" customHeight="1">
      <c r="A531" s="282" t="s">
        <v>1471</v>
      </c>
      <c r="B531" s="360">
        <v>13853</v>
      </c>
    </row>
    <row r="532" spans="1:10" s="281" customFormat="1" ht="20.399999999999999" customHeight="1">
      <c r="A532" s="279" t="s">
        <v>1754</v>
      </c>
      <c r="B532" s="359">
        <v>1721</v>
      </c>
      <c r="C532" s="280"/>
      <c r="D532" s="280"/>
      <c r="E532" s="280"/>
      <c r="F532" s="280"/>
      <c r="G532" s="280"/>
      <c r="H532" s="280"/>
      <c r="I532" s="280"/>
      <c r="J532" s="280"/>
    </row>
    <row r="533" spans="1:10" s="281" customFormat="1" ht="20.399999999999999" customHeight="1">
      <c r="A533" s="279" t="s">
        <v>1472</v>
      </c>
      <c r="B533" s="359">
        <v>719</v>
      </c>
      <c r="C533" s="280"/>
      <c r="D533" s="280"/>
      <c r="E533" s="280"/>
      <c r="F533" s="280"/>
      <c r="G533" s="280"/>
      <c r="H533" s="280"/>
      <c r="I533" s="280"/>
      <c r="J533" s="280"/>
    </row>
    <row r="534" spans="1:10" s="281" customFormat="1" ht="20.399999999999999" customHeight="1">
      <c r="A534" s="320" t="s">
        <v>1093</v>
      </c>
      <c r="B534" s="360">
        <v>159</v>
      </c>
      <c r="C534" s="280"/>
      <c r="D534" s="280"/>
      <c r="E534" s="280"/>
      <c r="F534" s="280"/>
      <c r="G534" s="280"/>
      <c r="H534" s="280"/>
      <c r="I534" s="280"/>
      <c r="J534" s="280"/>
    </row>
    <row r="535" spans="1:10" s="281" customFormat="1" ht="20.399999999999999" customHeight="1">
      <c r="A535" s="320" t="s">
        <v>1473</v>
      </c>
      <c r="B535" s="360">
        <v>560</v>
      </c>
      <c r="C535" s="280"/>
      <c r="D535" s="280"/>
      <c r="E535" s="280"/>
      <c r="F535" s="280"/>
      <c r="G535" s="280"/>
      <c r="H535" s="280"/>
      <c r="I535" s="280"/>
      <c r="J535" s="280"/>
    </row>
    <row r="536" spans="1:10" s="281" customFormat="1" ht="20.399999999999999" customHeight="1">
      <c r="A536" s="279" t="s">
        <v>1474</v>
      </c>
      <c r="B536" s="359">
        <v>1002</v>
      </c>
      <c r="C536" s="280"/>
      <c r="D536" s="280"/>
      <c r="E536" s="280"/>
      <c r="F536" s="280"/>
      <c r="G536" s="280"/>
      <c r="H536" s="280"/>
      <c r="I536" s="280"/>
      <c r="J536" s="280"/>
    </row>
    <row r="537" spans="1:10" ht="20.399999999999999" customHeight="1">
      <c r="A537" s="282" t="s">
        <v>1475</v>
      </c>
      <c r="B537" s="360">
        <v>430</v>
      </c>
    </row>
    <row r="538" spans="1:10" ht="20.399999999999999" customHeight="1">
      <c r="A538" s="282" t="s">
        <v>1476</v>
      </c>
      <c r="B538" s="360">
        <v>572</v>
      </c>
    </row>
    <row r="539" spans="1:10" s="281" customFormat="1" ht="20.399999999999999" customHeight="1">
      <c r="A539" s="279" t="s">
        <v>1755</v>
      </c>
      <c r="B539" s="359">
        <v>4922</v>
      </c>
      <c r="C539" s="280"/>
      <c r="D539" s="280"/>
      <c r="E539" s="280"/>
      <c r="F539" s="280"/>
      <c r="G539" s="280"/>
      <c r="H539" s="280"/>
      <c r="I539" s="280"/>
      <c r="J539" s="280"/>
    </row>
    <row r="540" spans="1:10" s="281" customFormat="1" ht="20.399999999999999" customHeight="1">
      <c r="A540" s="279" t="s">
        <v>1477</v>
      </c>
      <c r="B540" s="359">
        <v>1305</v>
      </c>
      <c r="C540" s="280"/>
      <c r="D540" s="280"/>
      <c r="E540" s="280"/>
      <c r="F540" s="280"/>
      <c r="G540" s="280"/>
      <c r="H540" s="280"/>
      <c r="I540" s="280"/>
      <c r="J540" s="280"/>
    </row>
    <row r="541" spans="1:10" s="281" customFormat="1" ht="20.399999999999999" customHeight="1">
      <c r="A541" s="320" t="s">
        <v>120</v>
      </c>
      <c r="B541" s="360">
        <v>527</v>
      </c>
      <c r="C541" s="280"/>
      <c r="D541" s="280"/>
      <c r="E541" s="280"/>
      <c r="F541" s="280"/>
      <c r="G541" s="280"/>
      <c r="H541" s="280"/>
      <c r="I541" s="280"/>
      <c r="J541" s="280"/>
    </row>
    <row r="542" spans="1:10" ht="20.399999999999999" customHeight="1">
      <c r="A542" s="282" t="s">
        <v>1089</v>
      </c>
      <c r="B542" s="360">
        <v>20</v>
      </c>
    </row>
    <row r="543" spans="1:10" s="281" customFormat="1" ht="20.399999999999999" customHeight="1">
      <c r="A543" s="320" t="s">
        <v>1478</v>
      </c>
      <c r="B543" s="360">
        <v>320</v>
      </c>
      <c r="C543" s="280"/>
      <c r="D543" s="280"/>
      <c r="E543" s="280"/>
      <c r="F543" s="280"/>
      <c r="G543" s="280"/>
      <c r="H543" s="280"/>
      <c r="I543" s="280"/>
      <c r="J543" s="280"/>
    </row>
    <row r="544" spans="1:10" ht="20.399999999999999" customHeight="1">
      <c r="A544" s="282" t="s">
        <v>1479</v>
      </c>
      <c r="B544" s="360">
        <v>426</v>
      </c>
    </row>
    <row r="545" spans="1:10" s="281" customFormat="1" ht="20.399999999999999" customHeight="1">
      <c r="A545" s="320" t="s">
        <v>1480</v>
      </c>
      <c r="B545" s="360">
        <v>12</v>
      </c>
      <c r="C545" s="280"/>
      <c r="D545" s="280"/>
      <c r="E545" s="280"/>
      <c r="F545" s="280"/>
      <c r="G545" s="280"/>
      <c r="H545" s="280"/>
      <c r="I545" s="280"/>
      <c r="J545" s="280"/>
    </row>
    <row r="546" spans="1:10" s="281" customFormat="1" ht="20.399999999999999" customHeight="1">
      <c r="A546" s="279" t="s">
        <v>1481</v>
      </c>
      <c r="B546" s="359">
        <v>1980</v>
      </c>
      <c r="C546" s="280"/>
      <c r="D546" s="280"/>
      <c r="E546" s="280"/>
      <c r="F546" s="280"/>
      <c r="G546" s="280"/>
      <c r="H546" s="280"/>
      <c r="I546" s="280"/>
      <c r="J546" s="280"/>
    </row>
    <row r="547" spans="1:10" s="281" customFormat="1" ht="20.399999999999999" customHeight="1">
      <c r="A547" s="320" t="s">
        <v>1482</v>
      </c>
      <c r="B547" s="360">
        <v>1980</v>
      </c>
      <c r="C547" s="280"/>
      <c r="D547" s="280"/>
      <c r="E547" s="280"/>
      <c r="F547" s="280"/>
      <c r="G547" s="280"/>
      <c r="H547" s="280"/>
      <c r="I547" s="280"/>
      <c r="J547" s="280"/>
    </row>
    <row r="548" spans="1:10" s="281" customFormat="1" ht="20.399999999999999" customHeight="1">
      <c r="A548" s="279" t="s">
        <v>1483</v>
      </c>
      <c r="B548" s="359">
        <v>664</v>
      </c>
      <c r="C548" s="280"/>
      <c r="D548" s="280"/>
      <c r="E548" s="280"/>
      <c r="F548" s="280"/>
      <c r="G548" s="280"/>
      <c r="H548" s="280"/>
      <c r="I548" s="280"/>
      <c r="J548" s="280"/>
    </row>
    <row r="549" spans="1:10" ht="20.399999999999999" customHeight="1">
      <c r="A549" s="282" t="s">
        <v>120</v>
      </c>
      <c r="B549" s="360">
        <v>217</v>
      </c>
    </row>
    <row r="550" spans="1:10" s="281" customFormat="1" ht="20.399999999999999" customHeight="1">
      <c r="A550" s="320" t="s">
        <v>1089</v>
      </c>
      <c r="B550" s="360">
        <v>221</v>
      </c>
      <c r="C550" s="280"/>
      <c r="D550" s="280"/>
      <c r="E550" s="280"/>
      <c r="F550" s="280"/>
      <c r="G550" s="280"/>
      <c r="H550" s="280"/>
      <c r="I550" s="280"/>
      <c r="J550" s="280"/>
    </row>
    <row r="551" spans="1:10" s="281" customFormat="1" ht="20.399999999999999" customHeight="1">
      <c r="A551" s="320" t="s">
        <v>1093</v>
      </c>
      <c r="B551" s="360">
        <v>226</v>
      </c>
      <c r="C551" s="280"/>
      <c r="D551" s="280"/>
      <c r="E551" s="280"/>
      <c r="F551" s="280"/>
      <c r="G551" s="280"/>
      <c r="H551" s="280"/>
      <c r="I551" s="280"/>
      <c r="J551" s="280"/>
    </row>
    <row r="552" spans="1:10" s="281" customFormat="1" ht="20.399999999999999" customHeight="1">
      <c r="A552" s="279" t="s">
        <v>1484</v>
      </c>
      <c r="B552" s="359">
        <v>973</v>
      </c>
      <c r="C552" s="280"/>
      <c r="D552" s="280"/>
      <c r="E552" s="280"/>
      <c r="F552" s="280"/>
      <c r="G552" s="280"/>
      <c r="H552" s="280"/>
      <c r="I552" s="280"/>
      <c r="J552" s="280"/>
    </row>
    <row r="553" spans="1:10" s="281" customFormat="1" ht="20.399999999999999" customHeight="1">
      <c r="A553" s="320" t="s">
        <v>1485</v>
      </c>
      <c r="B553" s="360">
        <v>973</v>
      </c>
      <c r="C553" s="280"/>
      <c r="D553" s="280"/>
      <c r="E553" s="280"/>
      <c r="F553" s="280"/>
      <c r="G553" s="280"/>
      <c r="H553" s="280"/>
      <c r="I553" s="280"/>
      <c r="J553" s="280"/>
    </row>
    <row r="554" spans="1:10" s="281" customFormat="1" ht="20.399999999999999" customHeight="1">
      <c r="A554" s="325" t="s">
        <v>1744</v>
      </c>
      <c r="B554" s="359">
        <v>9915</v>
      </c>
      <c r="C554" s="280"/>
      <c r="D554" s="280"/>
      <c r="E554" s="280"/>
      <c r="F554" s="280"/>
      <c r="G554" s="280"/>
      <c r="H554" s="280"/>
      <c r="I554" s="280"/>
      <c r="J554" s="280"/>
    </row>
    <row r="555" spans="1:10" s="281" customFormat="1" ht="20.399999999999999" customHeight="1">
      <c r="A555" s="326" t="s">
        <v>892</v>
      </c>
      <c r="B555" s="359">
        <v>9915</v>
      </c>
      <c r="C555" s="280"/>
      <c r="D555" s="280"/>
      <c r="E555" s="280"/>
      <c r="F555" s="280"/>
      <c r="G555" s="280"/>
      <c r="H555" s="280"/>
      <c r="I555" s="280"/>
      <c r="J555" s="280"/>
    </row>
    <row r="556" spans="1:10" ht="20.399999999999999" customHeight="1">
      <c r="A556" s="323" t="s">
        <v>1486</v>
      </c>
      <c r="B556" s="360">
        <v>9915</v>
      </c>
    </row>
    <row r="557" spans="1:10" s="281" customFormat="1" ht="20.399999999999999" customHeight="1">
      <c r="A557" s="326" t="s">
        <v>1745</v>
      </c>
      <c r="B557" s="359">
        <v>21131</v>
      </c>
      <c r="C557" s="280"/>
      <c r="D557" s="280"/>
      <c r="E557" s="280"/>
      <c r="F557" s="280"/>
      <c r="G557" s="280"/>
      <c r="H557" s="280"/>
      <c r="I557" s="280"/>
      <c r="J557" s="280"/>
    </row>
    <row r="558" spans="1:10" s="281" customFormat="1" ht="20.399999999999999" customHeight="1">
      <c r="A558" s="326" t="s">
        <v>1487</v>
      </c>
      <c r="B558" s="359">
        <v>21131</v>
      </c>
      <c r="C558" s="280"/>
      <c r="D558" s="280"/>
      <c r="E558" s="280"/>
      <c r="F558" s="280"/>
      <c r="G558" s="280"/>
      <c r="H558" s="280"/>
      <c r="I558" s="280"/>
      <c r="J558" s="280"/>
    </row>
    <row r="559" spans="1:10" ht="20.399999999999999" customHeight="1">
      <c r="A559" s="323" t="s">
        <v>1488</v>
      </c>
      <c r="B559" s="360">
        <v>21131</v>
      </c>
    </row>
    <row r="560" spans="1:10" s="281" customFormat="1" ht="20.399999999999999" customHeight="1">
      <c r="A560" s="326" t="s">
        <v>1756</v>
      </c>
      <c r="B560" s="359">
        <v>4</v>
      </c>
      <c r="C560" s="280"/>
      <c r="D560" s="280"/>
      <c r="E560" s="280"/>
      <c r="F560" s="280"/>
      <c r="G560" s="280"/>
      <c r="H560" s="280"/>
      <c r="I560" s="280"/>
      <c r="J560" s="280"/>
    </row>
    <row r="561" spans="1:10" s="281" customFormat="1" ht="20.399999999999999" customHeight="1">
      <c r="A561" s="327" t="s">
        <v>1489</v>
      </c>
      <c r="B561" s="359">
        <v>4</v>
      </c>
      <c r="C561" s="280"/>
      <c r="D561" s="280"/>
      <c r="E561" s="280"/>
      <c r="F561" s="280"/>
      <c r="G561" s="280"/>
      <c r="H561" s="280"/>
      <c r="I561" s="280"/>
      <c r="J561" s="280"/>
    </row>
    <row r="562" spans="1:10" ht="29.4" customHeight="1">
      <c r="A562" s="468" t="s">
        <v>1746</v>
      </c>
      <c r="B562" s="468"/>
    </row>
  </sheetData>
  <mergeCells count="4">
    <mergeCell ref="A2:B2"/>
    <mergeCell ref="A1:B1"/>
    <mergeCell ref="A4:B4"/>
    <mergeCell ref="A562:B562"/>
  </mergeCells>
  <phoneticPr fontId="1" type="noConversion"/>
  <printOptions horizontalCentered="1"/>
  <pageMargins left="0.23622047244094491" right="0.23622047244094491" top="0.51181102362204722" bottom="0.43307086614173229" header="0.31496062992125984" footer="0.15748031496062992"/>
  <pageSetup paperSize="9" scale="98" fitToHeight="15" orientation="portrait"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FF00"/>
  </sheetPr>
  <dimension ref="A1:H102"/>
  <sheetViews>
    <sheetView showZeros="0" workbookViewId="0">
      <selection activeCell="C11" sqref="C11"/>
    </sheetView>
  </sheetViews>
  <sheetFormatPr defaultColWidth="9" defaultRowHeight="15.6"/>
  <cols>
    <col min="1" max="1" width="38.6640625" style="18" customWidth="1"/>
    <col min="2" max="2" width="13.109375" style="369" customWidth="1"/>
    <col min="3" max="3" width="38.109375" style="19" customWidth="1"/>
    <col min="4" max="4" width="13.21875" style="373" customWidth="1"/>
    <col min="5" max="5" width="9" style="19" customWidth="1"/>
    <col min="6" max="6" width="25.21875" style="19" customWidth="1"/>
    <col min="7" max="16384" width="9" style="19"/>
  </cols>
  <sheetData>
    <row r="1" spans="1:8" ht="20.25" customHeight="1">
      <c r="A1" s="464" t="s">
        <v>951</v>
      </c>
      <c r="B1" s="464"/>
      <c r="C1" s="464"/>
      <c r="D1" s="464"/>
    </row>
    <row r="2" spans="1:8" ht="38.25" customHeight="1">
      <c r="A2" s="466" t="s">
        <v>952</v>
      </c>
      <c r="B2" s="466"/>
      <c r="C2" s="466"/>
      <c r="D2" s="466"/>
    </row>
    <row r="3" spans="1:8" ht="20.25" customHeight="1">
      <c r="A3" s="128"/>
      <c r="B3" s="364"/>
      <c r="D3" s="370" t="s">
        <v>953</v>
      </c>
    </row>
    <row r="4" spans="1:8" ht="24" customHeight="1">
      <c r="A4" s="20" t="s">
        <v>278</v>
      </c>
      <c r="B4" s="365" t="s">
        <v>122</v>
      </c>
      <c r="C4" s="20" t="s">
        <v>152</v>
      </c>
      <c r="D4" s="365" t="s">
        <v>122</v>
      </c>
    </row>
    <row r="5" spans="1:8" ht="19.5" customHeight="1">
      <c r="A5" s="91" t="s">
        <v>385</v>
      </c>
      <c r="B5" s="366">
        <f>B6+B24+B33</f>
        <v>404958.23</v>
      </c>
      <c r="C5" s="91" t="s">
        <v>954</v>
      </c>
      <c r="D5" s="366">
        <v>114043</v>
      </c>
    </row>
    <row r="6" spans="1:8" ht="19.5" customHeight="1">
      <c r="A6" s="25" t="s">
        <v>338</v>
      </c>
      <c r="B6" s="366">
        <f>SUM(B7:B23)</f>
        <v>182195</v>
      </c>
      <c r="C6" s="25" t="s">
        <v>339</v>
      </c>
      <c r="D6" s="366">
        <f>SUM(D7:D10)</f>
        <v>62701</v>
      </c>
    </row>
    <row r="7" spans="1:8" ht="17.25" customHeight="1">
      <c r="A7" s="25" t="s">
        <v>35</v>
      </c>
      <c r="B7" s="367">
        <v>10351</v>
      </c>
      <c r="C7" s="86" t="s">
        <v>1584</v>
      </c>
      <c r="D7" s="367">
        <v>41658</v>
      </c>
      <c r="H7" s="95"/>
    </row>
    <row r="8" spans="1:8" ht="17.25" customHeight="1">
      <c r="A8" s="25" t="s">
        <v>36</v>
      </c>
      <c r="B8" s="367">
        <v>2806</v>
      </c>
      <c r="C8" s="25" t="s">
        <v>1585</v>
      </c>
      <c r="D8" s="367">
        <v>16006</v>
      </c>
      <c r="H8" s="95"/>
    </row>
    <row r="9" spans="1:8" ht="17.25" customHeight="1">
      <c r="A9" s="25" t="s">
        <v>955</v>
      </c>
      <c r="B9" s="367">
        <v>0</v>
      </c>
      <c r="C9" s="25" t="s">
        <v>1586</v>
      </c>
      <c r="D9" s="367">
        <v>4298</v>
      </c>
      <c r="H9" s="95"/>
    </row>
    <row r="10" spans="1:8" ht="17.25" customHeight="1">
      <c r="A10" s="25" t="s">
        <v>956</v>
      </c>
      <c r="B10" s="367">
        <v>24177</v>
      </c>
      <c r="C10" s="25" t="s">
        <v>1587</v>
      </c>
      <c r="D10" s="367">
        <v>739</v>
      </c>
      <c r="H10" s="95"/>
    </row>
    <row r="11" spans="1:8" ht="17.25" customHeight="1">
      <c r="A11" s="25" t="s">
        <v>957</v>
      </c>
      <c r="B11" s="367">
        <v>32330</v>
      </c>
      <c r="C11" s="25"/>
      <c r="D11" s="367"/>
      <c r="H11" s="95"/>
    </row>
    <row r="12" spans="1:8" ht="17.25" customHeight="1">
      <c r="A12" s="277" t="s">
        <v>958</v>
      </c>
      <c r="B12" s="367">
        <v>21000</v>
      </c>
      <c r="C12" s="25"/>
      <c r="D12" s="367"/>
      <c r="H12" s="95"/>
    </row>
    <row r="13" spans="1:8" ht="17.25" customHeight="1">
      <c r="A13" s="25" t="s">
        <v>959</v>
      </c>
      <c r="B13" s="367">
        <v>12129</v>
      </c>
      <c r="C13" s="25"/>
      <c r="D13" s="367"/>
      <c r="H13" s="95"/>
    </row>
    <row r="14" spans="1:8" ht="17.25" customHeight="1">
      <c r="A14" s="25" t="s">
        <v>960</v>
      </c>
      <c r="B14" s="367">
        <v>3909</v>
      </c>
      <c r="C14" s="25"/>
      <c r="D14" s="351"/>
      <c r="H14" s="95"/>
    </row>
    <row r="15" spans="1:8" ht="17.25" customHeight="1">
      <c r="A15" s="25" t="s">
        <v>961</v>
      </c>
      <c r="B15" s="367">
        <v>1315</v>
      </c>
      <c r="C15" s="25"/>
      <c r="D15" s="367"/>
      <c r="H15" s="95"/>
    </row>
    <row r="16" spans="1:8" ht="17.25" customHeight="1">
      <c r="A16" s="25" t="s">
        <v>962</v>
      </c>
      <c r="B16" s="367">
        <v>4303</v>
      </c>
      <c r="C16" s="25"/>
      <c r="D16" s="367"/>
      <c r="H16" s="95"/>
    </row>
    <row r="17" spans="1:8" ht="17.25" customHeight="1">
      <c r="A17" s="25" t="s">
        <v>1729</v>
      </c>
      <c r="B17" s="367">
        <v>2005</v>
      </c>
      <c r="C17" s="90"/>
      <c r="D17" s="367"/>
      <c r="H17" s="95"/>
    </row>
    <row r="18" spans="1:8" ht="17.25" customHeight="1">
      <c r="A18" s="25" t="s">
        <v>964</v>
      </c>
      <c r="B18" s="367">
        <v>2050</v>
      </c>
      <c r="D18" s="371"/>
      <c r="H18" s="95"/>
    </row>
    <row r="19" spans="1:8" ht="17.25" customHeight="1">
      <c r="A19" s="25" t="s">
        <v>965</v>
      </c>
      <c r="B19" s="367"/>
      <c r="C19" s="90"/>
      <c r="D19" s="371"/>
      <c r="H19" s="95"/>
    </row>
    <row r="20" spans="1:8" ht="17.25" customHeight="1">
      <c r="A20" s="25" t="s">
        <v>1730</v>
      </c>
      <c r="B20" s="367">
        <v>43776</v>
      </c>
      <c r="C20" s="90"/>
      <c r="D20" s="371"/>
      <c r="H20" s="95"/>
    </row>
    <row r="21" spans="1:8" ht="17.25" customHeight="1">
      <c r="A21" s="25" t="s">
        <v>963</v>
      </c>
      <c r="B21" s="367">
        <v>16477</v>
      </c>
      <c r="C21" s="90"/>
      <c r="D21" s="371"/>
      <c r="H21" s="95"/>
    </row>
    <row r="22" spans="1:8" ht="17.25" customHeight="1">
      <c r="A22" s="277" t="s">
        <v>966</v>
      </c>
      <c r="B22" s="367">
        <v>2773</v>
      </c>
      <c r="C22" s="90"/>
      <c r="D22" s="371"/>
      <c r="H22" s="95"/>
    </row>
    <row r="23" spans="1:8" ht="17.25" customHeight="1">
      <c r="A23" s="25" t="s">
        <v>967</v>
      </c>
      <c r="B23" s="367">
        <v>2794</v>
      </c>
      <c r="C23" s="90"/>
      <c r="D23" s="371"/>
      <c r="H23" s="95"/>
    </row>
    <row r="24" spans="1:8" ht="17.25" customHeight="1">
      <c r="A24" s="25" t="s">
        <v>968</v>
      </c>
      <c r="B24" s="368">
        <f>SUM(B25:B32)</f>
        <v>90887</v>
      </c>
      <c r="C24" s="90"/>
      <c r="D24" s="371"/>
      <c r="H24" s="95"/>
    </row>
    <row r="25" spans="1:8" ht="17.25" customHeight="1">
      <c r="A25" s="25" t="s">
        <v>969</v>
      </c>
      <c r="B25" s="367">
        <v>28494</v>
      </c>
      <c r="C25" s="90"/>
      <c r="D25" s="371"/>
      <c r="H25" s="95"/>
    </row>
    <row r="26" spans="1:8" ht="17.25" customHeight="1">
      <c r="A26" s="25" t="s">
        <v>970</v>
      </c>
      <c r="B26" s="367">
        <v>500</v>
      </c>
      <c r="C26" s="90"/>
      <c r="D26" s="371"/>
      <c r="H26" s="95"/>
    </row>
    <row r="27" spans="1:8" ht="17.25" customHeight="1">
      <c r="A27" s="25" t="s">
        <v>971</v>
      </c>
      <c r="B27" s="367">
        <v>9248</v>
      </c>
      <c r="C27" s="90"/>
      <c r="D27" s="371"/>
      <c r="H27" s="95"/>
    </row>
    <row r="28" spans="1:8" ht="17.25" customHeight="1">
      <c r="A28" s="25" t="s">
        <v>972</v>
      </c>
      <c r="B28" s="367">
        <v>484</v>
      </c>
      <c r="C28" s="90"/>
      <c r="D28" s="371"/>
      <c r="H28" s="95"/>
    </row>
    <row r="29" spans="1:8" ht="17.25" customHeight="1">
      <c r="A29" s="25" t="s">
        <v>973</v>
      </c>
      <c r="B29" s="367">
        <v>25187</v>
      </c>
      <c r="C29" s="90"/>
      <c r="D29" s="371"/>
      <c r="H29" s="95"/>
    </row>
    <row r="30" spans="1:8" ht="17.25" customHeight="1">
      <c r="A30" s="25" t="s">
        <v>974</v>
      </c>
      <c r="B30" s="367">
        <v>18570</v>
      </c>
      <c r="C30" s="90"/>
      <c r="D30" s="371"/>
      <c r="H30" s="95"/>
    </row>
    <row r="31" spans="1:8" ht="17.25" customHeight="1">
      <c r="A31" s="25" t="s">
        <v>975</v>
      </c>
      <c r="B31" s="367">
        <v>140</v>
      </c>
      <c r="C31" s="90"/>
      <c r="D31" s="371"/>
      <c r="H31" s="95"/>
    </row>
    <row r="32" spans="1:8" ht="17.25" customHeight="1">
      <c r="A32" s="25" t="s">
        <v>976</v>
      </c>
      <c r="B32" s="367">
        <v>8264</v>
      </c>
      <c r="C32" s="90"/>
      <c r="D32" s="371"/>
      <c r="H32" s="95"/>
    </row>
    <row r="33" spans="1:8" ht="17.25" customHeight="1">
      <c r="A33" s="25" t="s">
        <v>977</v>
      </c>
      <c r="B33" s="368">
        <f>SUM(B34:B53)</f>
        <v>131876.23000000001</v>
      </c>
      <c r="C33" s="25" t="s">
        <v>978</v>
      </c>
      <c r="D33" s="368">
        <f>SUM(D34:D44)</f>
        <v>51342</v>
      </c>
      <c r="H33" s="95"/>
    </row>
    <row r="34" spans="1:8" ht="17.25" customHeight="1">
      <c r="A34" s="25" t="s">
        <v>70</v>
      </c>
      <c r="B34" s="367"/>
      <c r="C34" s="25" t="s">
        <v>1588</v>
      </c>
      <c r="D34" s="367">
        <v>995</v>
      </c>
      <c r="H34" s="95"/>
    </row>
    <row r="35" spans="1:8" ht="17.25" customHeight="1">
      <c r="A35" s="25" t="s">
        <v>71</v>
      </c>
      <c r="B35" s="367">
        <v>14</v>
      </c>
      <c r="C35" s="25" t="s">
        <v>1589</v>
      </c>
      <c r="D35" s="367">
        <v>115</v>
      </c>
      <c r="H35" s="95"/>
    </row>
    <row r="36" spans="1:8" ht="17.25" customHeight="1">
      <c r="A36" s="25" t="s">
        <v>44</v>
      </c>
      <c r="B36" s="367"/>
      <c r="C36" s="25" t="s">
        <v>1590</v>
      </c>
      <c r="D36" s="367">
        <v>50</v>
      </c>
      <c r="H36" s="95"/>
    </row>
    <row r="37" spans="1:8" ht="17.25" customHeight="1">
      <c r="A37" s="25" t="s">
        <v>45</v>
      </c>
      <c r="B37" s="367">
        <v>3834</v>
      </c>
      <c r="C37" s="25" t="s">
        <v>1591</v>
      </c>
      <c r="D37" s="367">
        <v>25015</v>
      </c>
      <c r="H37" s="95"/>
    </row>
    <row r="38" spans="1:8" ht="17.25" customHeight="1">
      <c r="A38" s="25" t="s">
        <v>72</v>
      </c>
      <c r="B38" s="367">
        <v>238.66</v>
      </c>
      <c r="C38" s="25" t="s">
        <v>1592</v>
      </c>
      <c r="D38" s="367">
        <v>323</v>
      </c>
      <c r="H38" s="95"/>
    </row>
    <row r="39" spans="1:8" ht="17.25" customHeight="1">
      <c r="A39" s="25" t="s">
        <v>979</v>
      </c>
      <c r="B39" s="367">
        <v>246.44</v>
      </c>
      <c r="C39" s="25" t="s">
        <v>1593</v>
      </c>
      <c r="D39" s="367">
        <v>328</v>
      </c>
      <c r="H39" s="95"/>
    </row>
    <row r="40" spans="1:8" ht="17.25" customHeight="1">
      <c r="A40" s="25" t="s">
        <v>46</v>
      </c>
      <c r="B40" s="367">
        <v>794</v>
      </c>
      <c r="C40" s="25" t="s">
        <v>1594</v>
      </c>
      <c r="D40" s="367">
        <v>7880</v>
      </c>
      <c r="H40" s="95"/>
    </row>
    <row r="41" spans="1:8" ht="17.25" customHeight="1">
      <c r="A41" s="25" t="s">
        <v>980</v>
      </c>
      <c r="B41" s="367">
        <v>2844</v>
      </c>
      <c r="C41" s="25" t="s">
        <v>1595</v>
      </c>
      <c r="D41" s="367">
        <v>6271</v>
      </c>
      <c r="H41" s="95"/>
    </row>
    <row r="42" spans="1:8" ht="17.25" customHeight="1">
      <c r="A42" s="25" t="s">
        <v>73</v>
      </c>
      <c r="B42" s="367">
        <v>15298.87</v>
      </c>
      <c r="C42" s="25" t="s">
        <v>1596</v>
      </c>
      <c r="D42" s="367">
        <v>7128</v>
      </c>
      <c r="H42" s="95"/>
    </row>
    <row r="43" spans="1:8" ht="17.25" customHeight="1">
      <c r="A43" s="25" t="s">
        <v>981</v>
      </c>
      <c r="B43" s="367">
        <v>18.100000000000001</v>
      </c>
      <c r="C43" s="25" t="s">
        <v>1597</v>
      </c>
      <c r="D43" s="367">
        <v>3111</v>
      </c>
    </row>
    <row r="44" spans="1:8" ht="17.25" customHeight="1">
      <c r="A44" s="25" t="s">
        <v>74</v>
      </c>
      <c r="B44" s="367">
        <v>47275</v>
      </c>
      <c r="C44" s="25" t="s">
        <v>1598</v>
      </c>
      <c r="D44" s="367">
        <v>126</v>
      </c>
    </row>
    <row r="45" spans="1:8" ht="17.25" customHeight="1">
      <c r="A45" s="25" t="s">
        <v>75</v>
      </c>
      <c r="B45" s="367">
        <v>27840.560000000001</v>
      </c>
      <c r="C45" s="25"/>
      <c r="D45" s="367"/>
    </row>
    <row r="46" spans="1:8" ht="17.25" customHeight="1">
      <c r="A46" s="25" t="s">
        <v>982</v>
      </c>
      <c r="B46" s="367">
        <v>7395</v>
      </c>
      <c r="C46" s="25"/>
      <c r="D46" s="367"/>
    </row>
    <row r="47" spans="1:8" ht="17.25" customHeight="1">
      <c r="A47" s="25" t="s">
        <v>76</v>
      </c>
      <c r="B47" s="367">
        <v>1723</v>
      </c>
      <c r="C47" s="25"/>
      <c r="D47" s="367"/>
    </row>
    <row r="48" spans="1:8" ht="17.25" customHeight="1">
      <c r="A48" s="25" t="s">
        <v>983</v>
      </c>
      <c r="B48" s="367">
        <v>68</v>
      </c>
      <c r="C48" s="25"/>
      <c r="D48" s="367"/>
    </row>
    <row r="49" spans="1:4" ht="17.25" customHeight="1">
      <c r="A49" s="25" t="s">
        <v>984</v>
      </c>
      <c r="B49" s="367">
        <v>1937</v>
      </c>
      <c r="C49" s="25"/>
      <c r="D49" s="367"/>
    </row>
    <row r="50" spans="1:4" ht="20.100000000000001" customHeight="1">
      <c r="A50" s="25" t="s">
        <v>77</v>
      </c>
      <c r="B50" s="367">
        <v>20178</v>
      </c>
      <c r="C50" s="25"/>
      <c r="D50" s="367"/>
    </row>
    <row r="51" spans="1:4" ht="20.100000000000001" customHeight="1">
      <c r="A51" s="25" t="s">
        <v>78</v>
      </c>
      <c r="B51" s="367">
        <v>167</v>
      </c>
      <c r="C51" s="25"/>
      <c r="D51" s="367"/>
    </row>
    <row r="52" spans="1:4" ht="20.100000000000001" customHeight="1">
      <c r="A52" s="25" t="s">
        <v>985</v>
      </c>
      <c r="B52" s="367">
        <v>190.6</v>
      </c>
      <c r="C52" s="25"/>
      <c r="D52" s="367"/>
    </row>
    <row r="53" spans="1:4" ht="20.100000000000001" customHeight="1">
      <c r="A53" s="25" t="s">
        <v>79</v>
      </c>
      <c r="B53" s="367">
        <v>1814</v>
      </c>
      <c r="C53" s="25"/>
      <c r="D53" s="367"/>
    </row>
    <row r="54" spans="1:4" ht="20.100000000000001" customHeight="1">
      <c r="A54" s="469" t="s">
        <v>986</v>
      </c>
      <c r="B54" s="469"/>
      <c r="C54" s="469"/>
      <c r="D54" s="469"/>
    </row>
    <row r="55" spans="1:4" ht="20.100000000000001" customHeight="1">
      <c r="C55" s="78"/>
      <c r="D55" s="372"/>
    </row>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mergeCells count="3">
    <mergeCell ref="A2:D2"/>
    <mergeCell ref="A1:D1"/>
    <mergeCell ref="A54:D54"/>
  </mergeCells>
  <phoneticPr fontId="1" type="noConversion"/>
  <printOptions horizontalCentered="1"/>
  <pageMargins left="0.15748031496062992" right="0.15748031496062992" top="0.51181102362204722" bottom="0.55118110236220474" header="0.31496062992125984" footer="0.31496062992125984"/>
  <pageSetup paperSize="9" scale="85"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30"/>
  <sheetViews>
    <sheetView zoomScale="115" zoomScaleNormal="115" workbookViewId="0">
      <selection activeCell="C12" sqref="C12"/>
    </sheetView>
  </sheetViews>
  <sheetFormatPr defaultColWidth="9" defaultRowHeight="14.4"/>
  <cols>
    <col min="1" max="1" width="32.88671875" style="50" customWidth="1"/>
    <col min="2" max="2" width="22.109375" style="379" customWidth="1"/>
    <col min="3" max="3" width="23.44140625" style="379" customWidth="1"/>
    <col min="4" max="16384" width="9" style="50"/>
  </cols>
  <sheetData>
    <row r="1" spans="1:3" ht="18.600000000000001">
      <c r="A1" s="464" t="s">
        <v>1490</v>
      </c>
      <c r="B1" s="464"/>
      <c r="C1" s="464"/>
    </row>
    <row r="2" spans="1:3" ht="25.5" customHeight="1">
      <c r="A2" s="466" t="s">
        <v>1491</v>
      </c>
      <c r="B2" s="466"/>
      <c r="C2" s="466"/>
    </row>
    <row r="3" spans="1:3" ht="20.25" customHeight="1">
      <c r="A3" s="470" t="s">
        <v>1492</v>
      </c>
      <c r="B3" s="470"/>
      <c r="C3" s="470"/>
    </row>
    <row r="4" spans="1:3" ht="14.25" customHeight="1">
      <c r="A4" s="51"/>
      <c r="B4" s="374"/>
      <c r="C4" s="375" t="s">
        <v>989</v>
      </c>
    </row>
    <row r="5" spans="1:3" ht="32.25" customHeight="1">
      <c r="A5" s="263" t="s">
        <v>1728</v>
      </c>
      <c r="B5" s="376" t="s">
        <v>1493</v>
      </c>
      <c r="C5" s="377" t="s">
        <v>991</v>
      </c>
    </row>
    <row r="6" spans="1:3" s="52" customFormat="1" ht="14.25" customHeight="1">
      <c r="A6" s="91" t="s">
        <v>1494</v>
      </c>
      <c r="B6" s="378">
        <f>SUM(B7:B30)</f>
        <v>82855.600000000006</v>
      </c>
      <c r="C6" s="378">
        <f>SUM(C7:C30)</f>
        <v>114043</v>
      </c>
    </row>
    <row r="7" spans="1:3" s="52" customFormat="1" ht="14.25" customHeight="1">
      <c r="A7" s="262" t="s">
        <v>1495</v>
      </c>
      <c r="B7" s="367">
        <v>3129</v>
      </c>
      <c r="C7" s="367">
        <v>6597</v>
      </c>
    </row>
    <row r="8" spans="1:3" s="52" customFormat="1" ht="14.25" customHeight="1">
      <c r="A8" s="262" t="s">
        <v>388</v>
      </c>
      <c r="B8" s="367">
        <v>3133.4999999999995</v>
      </c>
      <c r="C8" s="367">
        <v>5531</v>
      </c>
    </row>
    <row r="9" spans="1:3" s="52" customFormat="1" ht="14.25" customHeight="1">
      <c r="A9" s="262" t="s">
        <v>389</v>
      </c>
      <c r="B9" s="367">
        <v>1907.5000000000002</v>
      </c>
      <c r="C9" s="367">
        <v>4137</v>
      </c>
    </row>
    <row r="10" spans="1:3" ht="14.25" customHeight="1">
      <c r="A10" s="262" t="s">
        <v>390</v>
      </c>
      <c r="B10" s="367">
        <v>2400.3000000000002</v>
      </c>
      <c r="C10" s="367">
        <v>5764</v>
      </c>
    </row>
    <row r="11" spans="1:3" s="52" customFormat="1" ht="14.25" customHeight="1">
      <c r="A11" s="262" t="s">
        <v>391</v>
      </c>
      <c r="B11" s="367">
        <v>3567.6</v>
      </c>
      <c r="C11" s="367">
        <v>6753</v>
      </c>
    </row>
    <row r="12" spans="1:3" ht="14.25" customHeight="1">
      <c r="A12" s="262" t="s">
        <v>392</v>
      </c>
      <c r="B12" s="367">
        <v>4351.2000000000007</v>
      </c>
      <c r="C12" s="367">
        <v>8355</v>
      </c>
    </row>
    <row r="13" spans="1:3" ht="14.25" customHeight="1">
      <c r="A13" s="262" t="s">
        <v>393</v>
      </c>
      <c r="B13" s="367">
        <v>1971.7999999999997</v>
      </c>
      <c r="C13" s="367">
        <v>3439</v>
      </c>
    </row>
    <row r="14" spans="1:3" ht="14.25" customHeight="1">
      <c r="A14" s="262" t="s">
        <v>394</v>
      </c>
      <c r="B14" s="367">
        <v>1689.6000000000001</v>
      </c>
      <c r="C14" s="367">
        <v>3169</v>
      </c>
    </row>
    <row r="15" spans="1:3" ht="14.25" customHeight="1">
      <c r="A15" s="262" t="s">
        <v>395</v>
      </c>
      <c r="B15" s="367">
        <v>1700.1000000000001</v>
      </c>
      <c r="C15" s="367">
        <v>2707</v>
      </c>
    </row>
    <row r="16" spans="1:3" ht="14.25" customHeight="1">
      <c r="A16" s="262" t="s">
        <v>396</v>
      </c>
      <c r="B16" s="367">
        <v>1319.3</v>
      </c>
      <c r="C16" s="367">
        <v>2459</v>
      </c>
    </row>
    <row r="17" spans="1:3" ht="14.25" customHeight="1">
      <c r="A17" s="262" t="s">
        <v>397</v>
      </c>
      <c r="B17" s="367">
        <v>3727.5000000000005</v>
      </c>
      <c r="C17" s="367">
        <v>6495</v>
      </c>
    </row>
    <row r="18" spans="1:3" ht="14.25" customHeight="1">
      <c r="A18" s="262" t="s">
        <v>398</v>
      </c>
      <c r="B18" s="367">
        <v>2644.5000000000005</v>
      </c>
      <c r="C18" s="367">
        <v>5468</v>
      </c>
    </row>
    <row r="19" spans="1:3" s="52" customFormat="1" ht="14.25" customHeight="1">
      <c r="A19" s="262" t="s">
        <v>399</v>
      </c>
      <c r="B19" s="367">
        <v>2399.8000000000002</v>
      </c>
      <c r="C19" s="367">
        <v>4521</v>
      </c>
    </row>
    <row r="20" spans="1:3" s="52" customFormat="1" ht="14.25" customHeight="1">
      <c r="A20" s="262" t="s">
        <v>400</v>
      </c>
      <c r="B20" s="367">
        <v>2269.9</v>
      </c>
      <c r="C20" s="367">
        <v>5278</v>
      </c>
    </row>
    <row r="21" spans="1:3" s="52" customFormat="1" ht="14.25" customHeight="1">
      <c r="A21" s="262" t="s">
        <v>401</v>
      </c>
      <c r="B21" s="367">
        <v>2489.7999999999997</v>
      </c>
      <c r="C21" s="367">
        <v>5340</v>
      </c>
    </row>
    <row r="22" spans="1:3" s="52" customFormat="1" ht="14.25" customHeight="1">
      <c r="A22" s="262" t="s">
        <v>402</v>
      </c>
      <c r="B22" s="367">
        <v>2241.1</v>
      </c>
      <c r="C22" s="367">
        <v>3549</v>
      </c>
    </row>
    <row r="23" spans="1:3" s="52" customFormat="1" ht="14.25" customHeight="1">
      <c r="A23" s="262" t="s">
        <v>403</v>
      </c>
      <c r="B23" s="367">
        <v>2354.5000000000005</v>
      </c>
      <c r="C23" s="367">
        <v>5761</v>
      </c>
    </row>
    <row r="24" spans="1:3" s="52" customFormat="1" ht="14.25" customHeight="1">
      <c r="A24" s="262" t="s">
        <v>404</v>
      </c>
      <c r="B24" s="367">
        <v>1766.1</v>
      </c>
      <c r="C24" s="367">
        <v>3230</v>
      </c>
    </row>
    <row r="25" spans="1:3" s="52" customFormat="1" ht="14.25" customHeight="1">
      <c r="A25" s="262" t="s">
        <v>405</v>
      </c>
      <c r="B25" s="367">
        <v>2283.4</v>
      </c>
      <c r="C25" s="367">
        <v>3818</v>
      </c>
    </row>
    <row r="26" spans="1:3" s="52" customFormat="1" ht="14.25" customHeight="1">
      <c r="A26" s="262" t="s">
        <v>406</v>
      </c>
      <c r="B26" s="367">
        <v>3672</v>
      </c>
      <c r="C26" s="367">
        <v>8541</v>
      </c>
    </row>
    <row r="27" spans="1:3" s="52" customFormat="1" ht="14.25" customHeight="1">
      <c r="A27" s="262" t="s">
        <v>407</v>
      </c>
      <c r="B27" s="367">
        <v>2988.5</v>
      </c>
      <c r="C27" s="367">
        <v>6317</v>
      </c>
    </row>
    <row r="28" spans="1:3" s="52" customFormat="1" ht="14.25" customHeight="1">
      <c r="A28" s="262" t="s">
        <v>408</v>
      </c>
      <c r="B28" s="367">
        <v>1939.9999999999998</v>
      </c>
      <c r="C28" s="367">
        <v>3144</v>
      </c>
    </row>
    <row r="29" spans="1:3" s="52" customFormat="1" ht="14.25" customHeight="1">
      <c r="A29" s="262" t="s">
        <v>409</v>
      </c>
      <c r="B29" s="367">
        <v>1716.6</v>
      </c>
      <c r="C29" s="367">
        <v>3670</v>
      </c>
    </row>
    <row r="30" spans="1:3">
      <c r="A30" s="264" t="s">
        <v>1496</v>
      </c>
      <c r="B30" s="367">
        <v>25192</v>
      </c>
      <c r="C30" s="367"/>
    </row>
  </sheetData>
  <mergeCells count="3">
    <mergeCell ref="A1:C1"/>
    <mergeCell ref="A2:C2"/>
    <mergeCell ref="A3:C3"/>
  </mergeCells>
  <phoneticPr fontId="1" type="noConversion"/>
  <printOptions horizontalCentered="1"/>
  <pageMargins left="0.31496062992125984" right="0.31496062992125984" top="0.39370078740157483" bottom="0.19685039370078741" header="0.31496062992125984" footer="0.31496062992125984"/>
  <pageSetup paperSize="9" fitToHeight="0"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C47"/>
  <sheetViews>
    <sheetView showZeros="0" workbookViewId="0">
      <selection activeCell="C13" sqref="C13"/>
    </sheetView>
  </sheetViews>
  <sheetFormatPr defaultColWidth="10" defaultRowHeight="14.4"/>
  <cols>
    <col min="1" max="1" width="56.6640625" style="127" customWidth="1"/>
    <col min="2" max="3" width="20.109375" style="383" customWidth="1"/>
    <col min="4" max="16384" width="10" style="53"/>
  </cols>
  <sheetData>
    <row r="1" spans="1:3" ht="18.600000000000001">
      <c r="A1" s="464" t="s">
        <v>1599</v>
      </c>
      <c r="B1" s="464"/>
      <c r="C1" s="464"/>
    </row>
    <row r="2" spans="1:3" ht="24">
      <c r="A2" s="466" t="s">
        <v>1600</v>
      </c>
      <c r="B2" s="466"/>
      <c r="C2" s="466"/>
    </row>
    <row r="3" spans="1:3">
      <c r="A3" s="470" t="s">
        <v>1601</v>
      </c>
      <c r="B3" s="470"/>
      <c r="C3" s="470"/>
    </row>
    <row r="4" spans="1:3" ht="20.25" customHeight="1">
      <c r="A4" s="126"/>
      <c r="B4" s="375"/>
      <c r="C4" s="375" t="s">
        <v>1602</v>
      </c>
    </row>
    <row r="5" spans="1:3" ht="24" customHeight="1">
      <c r="A5" s="263"/>
      <c r="B5" s="377" t="s">
        <v>1603</v>
      </c>
      <c r="C5" s="377" t="s">
        <v>1604</v>
      </c>
    </row>
    <row r="6" spans="1:3" ht="24" customHeight="1">
      <c r="A6" s="247" t="s">
        <v>1605</v>
      </c>
      <c r="B6" s="380">
        <f>B7+B11</f>
        <v>82855.600000000006</v>
      </c>
      <c r="C6" s="380">
        <f>C7+C11</f>
        <v>114042.6</v>
      </c>
    </row>
    <row r="7" spans="1:3" ht="20.100000000000001" customHeight="1">
      <c r="A7" s="248" t="s">
        <v>1606</v>
      </c>
      <c r="B7" s="380">
        <f>SUM(B8:B10)</f>
        <v>60433.599999999999</v>
      </c>
      <c r="C7" s="380">
        <f>SUM(C8:C10)</f>
        <v>62700.6</v>
      </c>
    </row>
    <row r="8" spans="1:3" ht="20.100000000000001" customHeight="1">
      <c r="A8" s="139" t="s">
        <v>1715</v>
      </c>
      <c r="B8" s="381">
        <v>41658</v>
      </c>
      <c r="C8" s="381">
        <v>41658</v>
      </c>
    </row>
    <row r="9" spans="1:3" ht="20.100000000000001" customHeight="1">
      <c r="A9" s="139" t="s">
        <v>1607</v>
      </c>
      <c r="B9" s="381">
        <v>2770</v>
      </c>
      <c r="C9" s="381">
        <v>5037</v>
      </c>
    </row>
    <row r="10" spans="1:3" ht="20.100000000000001" customHeight="1">
      <c r="A10" s="139" t="s">
        <v>1608</v>
      </c>
      <c r="B10" s="381">
        <v>16005.6</v>
      </c>
      <c r="C10" s="381">
        <v>16005.6</v>
      </c>
    </row>
    <row r="11" spans="1:3" ht="20.100000000000001" customHeight="1">
      <c r="A11" s="248" t="s">
        <v>1609</v>
      </c>
      <c r="B11" s="380">
        <f>SUM(B12:B47)</f>
        <v>22422</v>
      </c>
      <c r="C11" s="380">
        <f>SUM(C12:C47)</f>
        <v>51342</v>
      </c>
    </row>
    <row r="12" spans="1:3" ht="20.100000000000001" customHeight="1">
      <c r="A12" s="83" t="s">
        <v>1610</v>
      </c>
      <c r="B12" s="381"/>
      <c r="C12" s="381">
        <v>548</v>
      </c>
    </row>
    <row r="13" spans="1:3" ht="20.100000000000001" customHeight="1">
      <c r="A13" s="83" t="s">
        <v>1611</v>
      </c>
      <c r="B13" s="381"/>
      <c r="C13" s="381">
        <v>94</v>
      </c>
    </row>
    <row r="14" spans="1:3" ht="20.100000000000001" customHeight="1">
      <c r="A14" s="83" t="s">
        <v>1612</v>
      </c>
      <c r="B14" s="381"/>
      <c r="C14" s="381">
        <v>2890</v>
      </c>
    </row>
    <row r="15" spans="1:3" ht="20.100000000000001" customHeight="1">
      <c r="A15" s="83" t="s">
        <v>1613</v>
      </c>
      <c r="B15" s="381"/>
      <c r="C15" s="381">
        <v>68</v>
      </c>
    </row>
    <row r="16" spans="1:3" ht="18.75" customHeight="1">
      <c r="A16" s="83" t="s">
        <v>1614</v>
      </c>
      <c r="B16" s="381"/>
      <c r="C16" s="381">
        <v>37</v>
      </c>
    </row>
    <row r="17" spans="1:3" ht="20.100000000000001" customHeight="1">
      <c r="A17" s="83" t="s">
        <v>1615</v>
      </c>
      <c r="B17" s="381"/>
      <c r="C17" s="381">
        <v>17</v>
      </c>
    </row>
    <row r="18" spans="1:3" ht="20.100000000000001" customHeight="1">
      <c r="A18" s="83" t="s">
        <v>1616</v>
      </c>
      <c r="B18" s="381"/>
      <c r="C18" s="381">
        <v>1900</v>
      </c>
    </row>
    <row r="19" spans="1:3" ht="20.100000000000001" customHeight="1">
      <c r="A19" s="83" t="s">
        <v>1617</v>
      </c>
      <c r="B19" s="381">
        <v>380</v>
      </c>
      <c r="C19" s="381">
        <v>380</v>
      </c>
    </row>
    <row r="20" spans="1:3" ht="20.100000000000001" customHeight="1">
      <c r="A20" s="83" t="s">
        <v>1618</v>
      </c>
      <c r="B20" s="381"/>
      <c r="C20" s="381">
        <v>316</v>
      </c>
    </row>
    <row r="21" spans="1:3" ht="20.100000000000001" customHeight="1">
      <c r="A21" s="83" t="s">
        <v>1619</v>
      </c>
      <c r="B21" s="381"/>
      <c r="C21" s="381">
        <v>115</v>
      </c>
    </row>
    <row r="22" spans="1:3" ht="20.100000000000001" customHeight="1">
      <c r="A22" s="83" t="s">
        <v>1620</v>
      </c>
      <c r="B22" s="381"/>
      <c r="C22" s="381">
        <v>200</v>
      </c>
    </row>
    <row r="23" spans="1:3" ht="21.6" customHeight="1">
      <c r="A23" s="83" t="s">
        <v>1621</v>
      </c>
      <c r="B23" s="381"/>
      <c r="C23" s="381">
        <v>1080</v>
      </c>
    </row>
    <row r="24" spans="1:3" ht="20.100000000000001" customHeight="1">
      <c r="A24" s="83" t="s">
        <v>1622</v>
      </c>
      <c r="B24" s="381"/>
      <c r="C24" s="381">
        <v>2740</v>
      </c>
    </row>
    <row r="25" spans="1:3" ht="20.100000000000001" customHeight="1">
      <c r="A25" s="83" t="s">
        <v>1623</v>
      </c>
      <c r="B25" s="381"/>
      <c r="C25" s="381">
        <v>1780</v>
      </c>
    </row>
    <row r="26" spans="1:3" ht="20.100000000000001" customHeight="1">
      <c r="A26" s="83" t="s">
        <v>1624</v>
      </c>
      <c r="B26" s="381"/>
      <c r="C26" s="381">
        <v>18778</v>
      </c>
    </row>
    <row r="27" spans="1:3" ht="20.100000000000001" customHeight="1">
      <c r="A27" s="83" t="s">
        <v>1625</v>
      </c>
      <c r="B27" s="381">
        <v>570</v>
      </c>
      <c r="C27" s="381">
        <v>1153</v>
      </c>
    </row>
    <row r="28" spans="1:3" ht="20.100000000000001" customHeight="1">
      <c r="A28" s="83" t="s">
        <v>1626</v>
      </c>
      <c r="B28" s="381">
        <v>999</v>
      </c>
      <c r="C28" s="381">
        <v>1068</v>
      </c>
    </row>
    <row r="29" spans="1:3" ht="20.100000000000001" customHeight="1">
      <c r="A29" s="83" t="s">
        <v>1627</v>
      </c>
      <c r="B29" s="381">
        <v>16200</v>
      </c>
      <c r="C29" s="381">
        <v>8438</v>
      </c>
    </row>
    <row r="30" spans="1:3" ht="20.100000000000001" customHeight="1">
      <c r="A30" s="83" t="s">
        <v>1628</v>
      </c>
      <c r="B30" s="381"/>
      <c r="C30" s="381">
        <v>833</v>
      </c>
    </row>
    <row r="31" spans="1:3" ht="20.100000000000001" customHeight="1">
      <c r="A31" s="83" t="s">
        <v>1629</v>
      </c>
      <c r="B31" s="381"/>
      <c r="C31" s="381">
        <v>538</v>
      </c>
    </row>
    <row r="32" spans="1:3" ht="20.100000000000001" customHeight="1">
      <c r="A32" s="83" t="s">
        <v>1630</v>
      </c>
      <c r="B32" s="382">
        <f>4200+73</f>
        <v>4273</v>
      </c>
      <c r="C32" s="381">
        <v>6355</v>
      </c>
    </row>
    <row r="33" spans="1:3" ht="20.100000000000001" customHeight="1">
      <c r="A33" s="83" t="s">
        <v>1631</v>
      </c>
      <c r="B33" s="382"/>
      <c r="C33" s="381">
        <v>13</v>
      </c>
    </row>
    <row r="34" spans="1:3" ht="20.100000000000001" customHeight="1">
      <c r="A34" s="83" t="s">
        <v>1632</v>
      </c>
      <c r="B34" s="382"/>
      <c r="C34" s="381">
        <v>69</v>
      </c>
    </row>
    <row r="35" spans="1:3" ht="20.100000000000001" customHeight="1">
      <c r="A35" s="83" t="s">
        <v>1633</v>
      </c>
      <c r="B35" s="382"/>
      <c r="C35" s="381">
        <v>70</v>
      </c>
    </row>
    <row r="36" spans="1:3" ht="20.100000000000001" customHeight="1">
      <c r="A36" s="83" t="s">
        <v>1634</v>
      </c>
      <c r="B36" s="382"/>
      <c r="C36" s="381">
        <v>309</v>
      </c>
    </row>
    <row r="37" spans="1:3" ht="20.100000000000001" customHeight="1">
      <c r="A37" s="83" t="s">
        <v>1635</v>
      </c>
      <c r="B37" s="382"/>
      <c r="C37" s="381">
        <v>300</v>
      </c>
    </row>
    <row r="38" spans="1:3" ht="20.100000000000001" customHeight="1">
      <c r="A38" s="83" t="s">
        <v>1636</v>
      </c>
      <c r="B38" s="382"/>
      <c r="C38" s="381">
        <v>113</v>
      </c>
    </row>
    <row r="39" spans="1:3" ht="20.100000000000001" customHeight="1">
      <c r="A39" s="83" t="s">
        <v>1637</v>
      </c>
      <c r="B39" s="382"/>
      <c r="C39" s="381">
        <v>400</v>
      </c>
    </row>
    <row r="40" spans="1:3" ht="20.100000000000001" customHeight="1">
      <c r="A40" s="83" t="s">
        <v>1638</v>
      </c>
      <c r="B40" s="382"/>
      <c r="C40" s="381">
        <v>123</v>
      </c>
    </row>
    <row r="41" spans="1:3" ht="20.100000000000001" customHeight="1">
      <c r="A41" s="83" t="s">
        <v>1639</v>
      </c>
      <c r="B41" s="382"/>
      <c r="C41" s="381">
        <v>28</v>
      </c>
    </row>
    <row r="42" spans="1:3" ht="20.100000000000001" customHeight="1">
      <c r="A42" s="83" t="s">
        <v>1640</v>
      </c>
      <c r="B42" s="382"/>
      <c r="C42" s="381">
        <v>50</v>
      </c>
    </row>
    <row r="43" spans="1:3" ht="18.75" customHeight="1">
      <c r="A43" s="83" t="s">
        <v>1641</v>
      </c>
      <c r="B43" s="382"/>
      <c r="C43" s="381">
        <v>147</v>
      </c>
    </row>
    <row r="44" spans="1:3" ht="18.75" customHeight="1">
      <c r="A44" s="83" t="s">
        <v>1642</v>
      </c>
      <c r="B44" s="382"/>
      <c r="C44" s="381">
        <v>280</v>
      </c>
    </row>
    <row r="45" spans="1:3" ht="18.75" customHeight="1">
      <c r="A45" s="83" t="s">
        <v>1643</v>
      </c>
      <c r="B45" s="382"/>
      <c r="C45" s="381">
        <v>18</v>
      </c>
    </row>
    <row r="46" spans="1:3" ht="18.75" customHeight="1">
      <c r="A46" s="83" t="s">
        <v>1644</v>
      </c>
      <c r="B46" s="382"/>
      <c r="C46" s="381">
        <v>58</v>
      </c>
    </row>
    <row r="47" spans="1:3" ht="18.75" customHeight="1">
      <c r="A47" s="83" t="s">
        <v>1645</v>
      </c>
      <c r="B47" s="382"/>
      <c r="C47" s="381">
        <v>36</v>
      </c>
    </row>
  </sheetData>
  <mergeCells count="3">
    <mergeCell ref="A2:C2"/>
    <mergeCell ref="A3:C3"/>
    <mergeCell ref="A1:C1"/>
  </mergeCells>
  <phoneticPr fontId="1" type="noConversion"/>
  <printOptions horizontalCentered="1"/>
  <pageMargins left="0.23622047244094491" right="0.23622047244094491" top="0.51181102362204722" bottom="0.47244094488188981" header="0.31496062992125984" footer="0.19685039370078741"/>
  <pageSetup paperSize="9" scale="79" orientation="portrait"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FF00"/>
  </sheetPr>
  <dimension ref="A1:P58"/>
  <sheetViews>
    <sheetView showZeros="0" topLeftCell="C1" zoomScaleSheetLayoutView="130" workbookViewId="0">
      <selection activeCell="I14" sqref="I14"/>
    </sheetView>
  </sheetViews>
  <sheetFormatPr defaultColWidth="9" defaultRowHeight="15.6"/>
  <cols>
    <col min="1" max="1" width="39.109375" style="299" customWidth="1"/>
    <col min="2" max="2" width="11" style="299" hidden="1" customWidth="1"/>
    <col min="3" max="6" width="11.109375" style="389" customWidth="1"/>
    <col min="7" max="7" width="13.88671875" style="300" customWidth="1"/>
    <col min="8" max="8" width="13.88671875" style="300" bestFit="1" customWidth="1"/>
    <col min="9" max="9" width="35.109375" style="301" bestFit="1" customWidth="1"/>
    <col min="10" max="10" width="13.44140625" style="301" hidden="1" customWidth="1"/>
    <col min="11" max="14" width="11.109375" style="389" customWidth="1"/>
    <col min="15" max="15" width="11.109375" style="300" customWidth="1"/>
    <col min="16" max="16" width="13.88671875" style="300" bestFit="1" customWidth="1"/>
    <col min="17" max="16384" width="9" style="283"/>
  </cols>
  <sheetData>
    <row r="1" spans="1:16" ht="18" customHeight="1">
      <c r="A1" s="472" t="s">
        <v>1497</v>
      </c>
      <c r="B1" s="472"/>
      <c r="C1" s="472"/>
      <c r="D1" s="472"/>
      <c r="E1" s="472"/>
      <c r="F1" s="472"/>
      <c r="G1" s="472"/>
      <c r="H1" s="472"/>
      <c r="I1" s="472"/>
      <c r="J1" s="275"/>
      <c r="K1" s="390"/>
      <c r="L1" s="390"/>
      <c r="M1" s="390"/>
      <c r="N1" s="390"/>
      <c r="O1" s="275"/>
      <c r="P1" s="275"/>
    </row>
    <row r="2" spans="1:16" ht="33" customHeight="1">
      <c r="A2" s="473" t="s">
        <v>412</v>
      </c>
      <c r="B2" s="473"/>
      <c r="C2" s="473"/>
      <c r="D2" s="473"/>
      <c r="E2" s="473"/>
      <c r="F2" s="473"/>
      <c r="G2" s="473"/>
      <c r="H2" s="473"/>
      <c r="I2" s="473"/>
      <c r="J2" s="473"/>
      <c r="K2" s="473"/>
      <c r="L2" s="473"/>
      <c r="M2" s="473"/>
      <c r="N2" s="473"/>
      <c r="O2" s="473"/>
      <c r="P2" s="473"/>
    </row>
    <row r="3" spans="1:16" ht="20.25" customHeight="1">
      <c r="A3" s="474" t="s">
        <v>300</v>
      </c>
      <c r="B3" s="474"/>
      <c r="C3" s="474"/>
      <c r="D3" s="474"/>
      <c r="E3" s="474"/>
      <c r="F3" s="474"/>
      <c r="G3" s="474"/>
      <c r="H3" s="474"/>
      <c r="I3" s="474"/>
      <c r="J3" s="140"/>
      <c r="K3" s="391"/>
      <c r="L3" s="391"/>
      <c r="M3" s="391"/>
      <c r="N3" s="391"/>
      <c r="O3" s="140"/>
      <c r="P3" s="141" t="s">
        <v>953</v>
      </c>
    </row>
    <row r="4" spans="1:16" ht="52.2">
      <c r="A4" s="132" t="s">
        <v>133</v>
      </c>
      <c r="B4" s="253" t="s">
        <v>1028</v>
      </c>
      <c r="C4" s="346" t="s">
        <v>200</v>
      </c>
      <c r="D4" s="346" t="s">
        <v>223</v>
      </c>
      <c r="E4" s="346" t="s">
        <v>1688</v>
      </c>
      <c r="F4" s="346" t="s">
        <v>991</v>
      </c>
      <c r="G4" s="245" t="s">
        <v>1689</v>
      </c>
      <c r="H4" s="250" t="s">
        <v>1031</v>
      </c>
      <c r="I4" s="132" t="s">
        <v>285</v>
      </c>
      <c r="J4" s="253" t="s">
        <v>1028</v>
      </c>
      <c r="K4" s="346" t="s">
        <v>200</v>
      </c>
      <c r="L4" s="346" t="s">
        <v>223</v>
      </c>
      <c r="M4" s="346" t="s">
        <v>1688</v>
      </c>
      <c r="N4" s="346" t="s">
        <v>991</v>
      </c>
      <c r="O4" s="245" t="s">
        <v>1689</v>
      </c>
      <c r="P4" s="134" t="s">
        <v>1031</v>
      </c>
    </row>
    <row r="5" spans="1:16" ht="20.100000000000001" customHeight="1">
      <c r="A5" s="149" t="s">
        <v>201</v>
      </c>
      <c r="B5" s="284">
        <f>B6+B20</f>
        <v>625287</v>
      </c>
      <c r="C5" s="384">
        <f>C6+C20</f>
        <v>647374</v>
      </c>
      <c r="D5" s="384">
        <f t="shared" ref="D5:F5" si="0">D6+D20</f>
        <v>659374</v>
      </c>
      <c r="E5" s="384">
        <f t="shared" si="0"/>
        <v>713830</v>
      </c>
      <c r="F5" s="384">
        <f t="shared" si="0"/>
        <v>713947</v>
      </c>
      <c r="G5" s="311">
        <f>ROUND(F5/E5,3)*100</f>
        <v>100</v>
      </c>
      <c r="H5" s="311">
        <f>ROUND(SUM(F5-B5)/B5,3)*100</f>
        <v>14.2</v>
      </c>
      <c r="I5" s="149" t="s">
        <v>201</v>
      </c>
      <c r="J5" s="284">
        <f>J6+J20</f>
        <v>584176</v>
      </c>
      <c r="K5" s="384">
        <f>K6+K20</f>
        <v>647374</v>
      </c>
      <c r="L5" s="384">
        <f t="shared" ref="L5:N5" si="1">L6+L20</f>
        <v>659374</v>
      </c>
      <c r="M5" s="384">
        <f t="shared" si="1"/>
        <v>713829.76</v>
      </c>
      <c r="N5" s="384">
        <f t="shared" si="1"/>
        <v>713947</v>
      </c>
      <c r="O5" s="311">
        <f>ROUND(N5/M5,3)*100</f>
        <v>100</v>
      </c>
      <c r="P5" s="311">
        <f>ROUND(SUM(N5-J5)/J5,3)*100</f>
        <v>22.2</v>
      </c>
    </row>
    <row r="6" spans="1:16" ht="20.100000000000001" customHeight="1">
      <c r="A6" s="285" t="s">
        <v>1</v>
      </c>
      <c r="B6" s="284">
        <f>SUM(B7:B19)+1311</f>
        <v>480064</v>
      </c>
      <c r="C6" s="384">
        <f>SUM(C7:C19)</f>
        <v>570000</v>
      </c>
      <c r="D6" s="384">
        <f t="shared" ref="D6:F6" si="2">SUM(D7:D19)</f>
        <v>570000</v>
      </c>
      <c r="E6" s="384">
        <f t="shared" si="2"/>
        <v>570000</v>
      </c>
      <c r="F6" s="384">
        <f t="shared" si="2"/>
        <v>570117</v>
      </c>
      <c r="G6" s="311">
        <f t="shared" ref="G6:G26" si="3">ROUND(F6/E6,3)*100</f>
        <v>100</v>
      </c>
      <c r="H6" s="311">
        <f t="shared" ref="H6:H26" si="4">ROUND(SUM(F6-B6)/B6,3)*100</f>
        <v>18.8</v>
      </c>
      <c r="I6" s="285" t="s">
        <v>2</v>
      </c>
      <c r="J6" s="284">
        <f>SUM(J7:J19)</f>
        <v>256001</v>
      </c>
      <c r="K6" s="384">
        <f>SUM(K7:K19)</f>
        <v>357494</v>
      </c>
      <c r="L6" s="384">
        <f t="shared" ref="L6:N6" si="5">SUM(L7:L19)</f>
        <v>369494</v>
      </c>
      <c r="M6" s="384">
        <f t="shared" si="5"/>
        <v>423949.76</v>
      </c>
      <c r="N6" s="384">
        <f t="shared" si="5"/>
        <v>249437</v>
      </c>
      <c r="O6" s="311">
        <f t="shared" ref="O6:O12" si="6">ROUND(N6/M6,3)*100</f>
        <v>58.8</v>
      </c>
      <c r="P6" s="311">
        <f t="shared" ref="P6:P29" si="7">ROUND(SUM(N6-J6)/J6,3)*100</f>
        <v>-2.6</v>
      </c>
    </row>
    <row r="7" spans="1:16" ht="20.100000000000001" customHeight="1">
      <c r="A7" s="135" t="s">
        <v>1498</v>
      </c>
      <c r="B7" s="286"/>
      <c r="C7" s="349"/>
      <c r="D7" s="349"/>
      <c r="E7" s="349"/>
      <c r="F7" s="349"/>
      <c r="G7" s="311"/>
      <c r="H7" s="311"/>
      <c r="I7" s="55" t="s">
        <v>1499</v>
      </c>
      <c r="J7" s="287"/>
      <c r="K7" s="349">
        <v>97</v>
      </c>
      <c r="L7" s="349">
        <v>97</v>
      </c>
      <c r="M7" s="349">
        <f>97+111.54</f>
        <v>208.54000000000002</v>
      </c>
      <c r="N7" s="349">
        <f>86</f>
        <v>86</v>
      </c>
      <c r="O7" s="311">
        <f t="shared" si="6"/>
        <v>41.199999999999996</v>
      </c>
      <c r="P7" s="311"/>
    </row>
    <row r="8" spans="1:16" ht="20.100000000000001" customHeight="1">
      <c r="A8" s="55" t="s">
        <v>1500</v>
      </c>
      <c r="B8" s="287"/>
      <c r="C8" s="349"/>
      <c r="D8" s="349"/>
      <c r="E8" s="349"/>
      <c r="F8" s="349"/>
      <c r="G8" s="311"/>
      <c r="H8" s="311"/>
      <c r="I8" s="55" t="s">
        <v>65</v>
      </c>
      <c r="J8" s="287">
        <v>2952</v>
      </c>
      <c r="K8" s="349">
        <v>1764</v>
      </c>
      <c r="L8" s="349">
        <v>1764</v>
      </c>
      <c r="M8" s="349">
        <f>1764+2129.64</f>
        <v>3893.64</v>
      </c>
      <c r="N8" s="349">
        <v>2130</v>
      </c>
      <c r="O8" s="311">
        <f t="shared" si="6"/>
        <v>54.7</v>
      </c>
      <c r="P8" s="311">
        <f t="shared" si="7"/>
        <v>-27.800000000000004</v>
      </c>
    </row>
    <row r="9" spans="1:16" ht="20.100000000000001" customHeight="1">
      <c r="A9" s="55" t="s">
        <v>88</v>
      </c>
      <c r="B9" s="287"/>
      <c r="C9" s="349"/>
      <c r="D9" s="349"/>
      <c r="E9" s="349"/>
      <c r="F9" s="349"/>
      <c r="G9" s="311"/>
      <c r="H9" s="311"/>
      <c r="I9" s="55" t="s">
        <v>66</v>
      </c>
      <c r="J9" s="287">
        <v>235659</v>
      </c>
      <c r="K9" s="349">
        <v>352570</v>
      </c>
      <c r="L9" s="349">
        <v>364570</v>
      </c>
      <c r="M9" s="349">
        <f>364570+47927.25</f>
        <v>412497.25</v>
      </c>
      <c r="N9" s="349">
        <v>227261</v>
      </c>
      <c r="O9" s="311">
        <f t="shared" si="6"/>
        <v>55.1</v>
      </c>
      <c r="P9" s="311">
        <f t="shared" si="7"/>
        <v>-3.5999999999999996</v>
      </c>
    </row>
    <row r="10" spans="1:16" ht="20.100000000000001" customHeight="1">
      <c r="A10" s="55" t="s">
        <v>1501</v>
      </c>
      <c r="B10" s="287"/>
      <c r="C10" s="349"/>
      <c r="D10" s="349"/>
      <c r="E10" s="349"/>
      <c r="F10" s="349"/>
      <c r="G10" s="311"/>
      <c r="H10" s="311"/>
      <c r="I10" s="55" t="s">
        <v>67</v>
      </c>
      <c r="J10" s="287">
        <v>430</v>
      </c>
      <c r="K10" s="349">
        <v>946</v>
      </c>
      <c r="L10" s="349">
        <v>946</v>
      </c>
      <c r="M10" s="349">
        <f>946+1002</f>
        <v>1948</v>
      </c>
      <c r="N10" s="349">
        <v>972</v>
      </c>
      <c r="O10" s="311">
        <f t="shared" si="6"/>
        <v>49.9</v>
      </c>
      <c r="P10" s="311">
        <f t="shared" si="7"/>
        <v>126</v>
      </c>
    </row>
    <row r="11" spans="1:16" ht="20.100000000000001" customHeight="1">
      <c r="A11" s="55" t="s">
        <v>1502</v>
      </c>
      <c r="B11" s="287">
        <v>11290</v>
      </c>
      <c r="C11" s="385">
        <v>25000</v>
      </c>
      <c r="D11" s="349">
        <v>25000</v>
      </c>
      <c r="E11" s="349">
        <v>25000</v>
      </c>
      <c r="F11" s="349">
        <v>10699</v>
      </c>
      <c r="G11" s="311">
        <f t="shared" si="3"/>
        <v>42.8</v>
      </c>
      <c r="H11" s="311">
        <f t="shared" si="4"/>
        <v>-5.2</v>
      </c>
      <c r="I11" s="55" t="s">
        <v>68</v>
      </c>
      <c r="J11" s="287"/>
      <c r="K11" s="385"/>
      <c r="L11" s="349"/>
      <c r="M11" s="349"/>
      <c r="N11" s="349"/>
      <c r="O11" s="311"/>
      <c r="P11" s="311"/>
    </row>
    <row r="12" spans="1:16" ht="20.100000000000001" customHeight="1">
      <c r="A12" s="55" t="s">
        <v>1503</v>
      </c>
      <c r="B12" s="287">
        <v>1692</v>
      </c>
      <c r="C12" s="385">
        <v>2000</v>
      </c>
      <c r="D12" s="349">
        <v>2000</v>
      </c>
      <c r="E12" s="349">
        <v>2000</v>
      </c>
      <c r="F12" s="349">
        <v>1332</v>
      </c>
      <c r="G12" s="311">
        <f t="shared" si="3"/>
        <v>66.600000000000009</v>
      </c>
      <c r="H12" s="311">
        <f t="shared" si="4"/>
        <v>-21.3</v>
      </c>
      <c r="I12" s="55" t="s">
        <v>1504</v>
      </c>
      <c r="J12" s="287">
        <v>3687</v>
      </c>
      <c r="K12" s="385">
        <v>2117</v>
      </c>
      <c r="L12" s="349">
        <v>2117</v>
      </c>
      <c r="M12" s="349">
        <f>2117+3285.33</f>
        <v>5402.33</v>
      </c>
      <c r="N12" s="349">
        <f>1929</f>
        <v>1929</v>
      </c>
      <c r="O12" s="311">
        <f t="shared" si="6"/>
        <v>35.699999999999996</v>
      </c>
      <c r="P12" s="311">
        <f t="shared" si="7"/>
        <v>-47.699999999999996</v>
      </c>
    </row>
    <row r="13" spans="1:16" ht="20.100000000000001" customHeight="1">
      <c r="A13" s="55" t="s">
        <v>1505</v>
      </c>
      <c r="B13" s="287">
        <v>387098</v>
      </c>
      <c r="C13" s="385">
        <v>464450</v>
      </c>
      <c r="D13" s="349">
        <v>464450</v>
      </c>
      <c r="E13" s="349">
        <v>464450</v>
      </c>
      <c r="F13" s="349">
        <v>479164</v>
      </c>
      <c r="G13" s="311">
        <f t="shared" si="3"/>
        <v>103.2</v>
      </c>
      <c r="H13" s="311">
        <f t="shared" si="4"/>
        <v>23.799999999999997</v>
      </c>
      <c r="I13" s="55" t="s">
        <v>1506</v>
      </c>
      <c r="J13" s="287">
        <v>13272</v>
      </c>
      <c r="K13" s="385"/>
      <c r="L13" s="349"/>
      <c r="M13" s="349"/>
      <c r="N13" s="349">
        <v>17056</v>
      </c>
      <c r="O13" s="311"/>
      <c r="P13" s="311">
        <f t="shared" si="7"/>
        <v>28.499999999999996</v>
      </c>
    </row>
    <row r="14" spans="1:16" ht="20.100000000000001" customHeight="1">
      <c r="A14" s="55" t="s">
        <v>1507</v>
      </c>
      <c r="B14" s="287"/>
      <c r="C14" s="385"/>
      <c r="D14" s="349"/>
      <c r="E14" s="349"/>
      <c r="F14" s="349"/>
      <c r="G14" s="311"/>
      <c r="H14" s="311"/>
      <c r="I14" s="55" t="s">
        <v>1508</v>
      </c>
      <c r="J14" s="287">
        <v>1</v>
      </c>
      <c r="K14" s="385"/>
      <c r="L14" s="349"/>
      <c r="M14" s="349"/>
      <c r="N14" s="349">
        <v>3</v>
      </c>
      <c r="O14" s="311"/>
      <c r="P14" s="311">
        <f t="shared" si="7"/>
        <v>200</v>
      </c>
    </row>
    <row r="15" spans="1:16" ht="20.100000000000001" customHeight="1">
      <c r="A15" s="55" t="s">
        <v>1509</v>
      </c>
      <c r="B15" s="287"/>
      <c r="C15" s="385"/>
      <c r="D15" s="349"/>
      <c r="E15" s="349"/>
      <c r="F15" s="349"/>
      <c r="G15" s="311"/>
      <c r="H15" s="311"/>
      <c r="I15" s="55"/>
      <c r="J15" s="287"/>
      <c r="K15" s="385"/>
      <c r="L15" s="349"/>
      <c r="M15" s="349"/>
      <c r="N15" s="349"/>
      <c r="O15" s="311"/>
      <c r="P15" s="311"/>
    </row>
    <row r="16" spans="1:16" ht="20.100000000000001" customHeight="1">
      <c r="A16" s="55" t="s">
        <v>1510</v>
      </c>
      <c r="B16" s="287"/>
      <c r="C16" s="385"/>
      <c r="D16" s="349"/>
      <c r="E16" s="349"/>
      <c r="F16" s="349"/>
      <c r="G16" s="311"/>
      <c r="H16" s="311"/>
      <c r="I16" s="55"/>
      <c r="J16" s="287"/>
      <c r="K16" s="385"/>
      <c r="L16" s="349"/>
      <c r="M16" s="349"/>
      <c r="N16" s="349"/>
      <c r="O16" s="311"/>
      <c r="P16" s="311"/>
    </row>
    <row r="17" spans="1:16" ht="20.100000000000001" customHeight="1">
      <c r="A17" s="142" t="s">
        <v>108</v>
      </c>
      <c r="B17" s="288">
        <v>954</v>
      </c>
      <c r="C17" s="385">
        <v>550</v>
      </c>
      <c r="D17" s="349">
        <v>550</v>
      </c>
      <c r="E17" s="349">
        <v>550</v>
      </c>
      <c r="F17" s="349">
        <v>550</v>
      </c>
      <c r="G17" s="311">
        <f t="shared" si="3"/>
        <v>100</v>
      </c>
      <c r="H17" s="311">
        <f t="shared" si="4"/>
        <v>-42.3</v>
      </c>
      <c r="I17" s="55"/>
      <c r="J17" s="287"/>
      <c r="K17" s="385"/>
      <c r="L17" s="349"/>
      <c r="M17" s="349"/>
      <c r="N17" s="349"/>
      <c r="O17" s="311"/>
      <c r="P17" s="311"/>
    </row>
    <row r="18" spans="1:16" ht="20.100000000000001" customHeight="1">
      <c r="A18" s="142" t="s">
        <v>1511</v>
      </c>
      <c r="B18" s="289"/>
      <c r="C18" s="385"/>
      <c r="D18" s="349"/>
      <c r="E18" s="349"/>
      <c r="F18" s="349"/>
      <c r="G18" s="311"/>
      <c r="H18" s="311"/>
      <c r="I18" s="55"/>
      <c r="J18" s="287"/>
      <c r="K18" s="385"/>
      <c r="L18" s="349"/>
      <c r="M18" s="349"/>
      <c r="N18" s="349"/>
      <c r="O18" s="311"/>
      <c r="P18" s="311"/>
    </row>
    <row r="19" spans="1:16" ht="20.100000000000001" customHeight="1">
      <c r="A19" s="142" t="s">
        <v>1512</v>
      </c>
      <c r="B19" s="288">
        <v>77719</v>
      </c>
      <c r="C19" s="350">
        <v>78000</v>
      </c>
      <c r="D19" s="350">
        <v>78000</v>
      </c>
      <c r="E19" s="350">
        <v>78000</v>
      </c>
      <c r="F19" s="350">
        <v>78372</v>
      </c>
      <c r="G19" s="311">
        <f t="shared" si="3"/>
        <v>100.49999999999999</v>
      </c>
      <c r="H19" s="311">
        <f t="shared" si="4"/>
        <v>0.8</v>
      </c>
      <c r="I19" s="55"/>
      <c r="J19" s="287"/>
      <c r="K19" s="350"/>
      <c r="L19" s="350"/>
      <c r="M19" s="350"/>
      <c r="N19" s="350"/>
      <c r="O19" s="311"/>
      <c r="P19" s="311"/>
    </row>
    <row r="20" spans="1:16" ht="20.100000000000001" customHeight="1">
      <c r="A20" s="285" t="s">
        <v>308</v>
      </c>
      <c r="B20" s="284">
        <f>B21+B22+B23+B26</f>
        <v>145223</v>
      </c>
      <c r="C20" s="384">
        <f t="shared" ref="C20:F20" si="8">C21+C22+C23+C26</f>
        <v>77374</v>
      </c>
      <c r="D20" s="384">
        <f t="shared" si="8"/>
        <v>89374</v>
      </c>
      <c r="E20" s="384">
        <f t="shared" si="8"/>
        <v>143830</v>
      </c>
      <c r="F20" s="384">
        <f t="shared" si="8"/>
        <v>143830</v>
      </c>
      <c r="G20" s="311">
        <f t="shared" si="3"/>
        <v>100</v>
      </c>
      <c r="H20" s="311">
        <f t="shared" si="4"/>
        <v>-1</v>
      </c>
      <c r="I20" s="285" t="s">
        <v>83</v>
      </c>
      <c r="J20" s="284">
        <f>J21+J22+J23+J24+J26+J29</f>
        <v>328175</v>
      </c>
      <c r="K20" s="384">
        <f t="shared" ref="K20:N20" si="9">K21+K22+K23+K24+K26+K29</f>
        <v>289880</v>
      </c>
      <c r="L20" s="384">
        <f t="shared" si="9"/>
        <v>289880</v>
      </c>
      <c r="M20" s="384">
        <f t="shared" si="9"/>
        <v>289880</v>
      </c>
      <c r="N20" s="384">
        <f t="shared" si="9"/>
        <v>464510</v>
      </c>
      <c r="O20" s="311"/>
      <c r="P20" s="311">
        <f t="shared" si="7"/>
        <v>41.5</v>
      </c>
    </row>
    <row r="21" spans="1:16" ht="20.100000000000001" customHeight="1">
      <c r="A21" s="142" t="s">
        <v>381</v>
      </c>
      <c r="B21" s="289">
        <v>58595</v>
      </c>
      <c r="C21" s="386">
        <v>3058</v>
      </c>
      <c r="D21" s="387">
        <v>3058</v>
      </c>
      <c r="E21" s="387">
        <v>57514</v>
      </c>
      <c r="F21" s="387">
        <v>57514</v>
      </c>
      <c r="G21" s="311">
        <f t="shared" si="3"/>
        <v>100</v>
      </c>
      <c r="H21" s="311">
        <f t="shared" si="4"/>
        <v>-1.7999999999999998</v>
      </c>
      <c r="I21" s="143" t="s">
        <v>1513</v>
      </c>
      <c r="J21" s="290">
        <v>9787</v>
      </c>
      <c r="K21" s="386">
        <v>7000</v>
      </c>
      <c r="L21" s="387">
        <v>7000</v>
      </c>
      <c r="M21" s="387">
        <v>7000</v>
      </c>
      <c r="N21" s="387">
        <v>12881</v>
      </c>
      <c r="O21" s="311"/>
      <c r="P21" s="311">
        <f t="shared" si="7"/>
        <v>31.6</v>
      </c>
    </row>
    <row r="22" spans="1:16" ht="20.100000000000001" customHeight="1">
      <c r="A22" s="142" t="s">
        <v>1514</v>
      </c>
      <c r="B22" s="289"/>
      <c r="C22" s="387"/>
      <c r="D22" s="387"/>
      <c r="E22" s="387"/>
      <c r="F22" s="387"/>
      <c r="G22" s="311"/>
      <c r="H22" s="311"/>
      <c r="I22" s="143" t="s">
        <v>1515</v>
      </c>
      <c r="J22" s="290">
        <v>4025</v>
      </c>
      <c r="K22" s="386"/>
      <c r="L22" s="387"/>
      <c r="M22" s="387"/>
      <c r="N22" s="387">
        <v>49640</v>
      </c>
      <c r="O22" s="311"/>
      <c r="P22" s="311">
        <f t="shared" si="7"/>
        <v>1133.3</v>
      </c>
    </row>
    <row r="23" spans="1:16" ht="20.100000000000001" customHeight="1">
      <c r="A23" s="136" t="s">
        <v>1516</v>
      </c>
      <c r="B23" s="291">
        <v>84000</v>
      </c>
      <c r="C23" s="387">
        <f>SUM(C24:C25)</f>
        <v>43300</v>
      </c>
      <c r="D23" s="387">
        <f t="shared" ref="D23:F23" si="10">SUM(D24:D25)</f>
        <v>55300</v>
      </c>
      <c r="E23" s="387">
        <f t="shared" ref="E23" si="11">SUM(E24:E25)</f>
        <v>55300</v>
      </c>
      <c r="F23" s="387">
        <f t="shared" si="10"/>
        <v>55300</v>
      </c>
      <c r="G23" s="311">
        <f t="shared" si="3"/>
        <v>100</v>
      </c>
      <c r="H23" s="311">
        <f t="shared" si="4"/>
        <v>-34.200000000000003</v>
      </c>
      <c r="I23" s="142" t="s">
        <v>1517</v>
      </c>
      <c r="J23" s="289">
        <v>199347</v>
      </c>
      <c r="K23" s="387">
        <v>239580</v>
      </c>
      <c r="L23" s="387">
        <v>239580</v>
      </c>
      <c r="M23" s="387">
        <v>239580</v>
      </c>
      <c r="N23" s="387">
        <v>288076</v>
      </c>
      <c r="O23" s="311"/>
      <c r="P23" s="311">
        <f t="shared" si="7"/>
        <v>44.5</v>
      </c>
    </row>
    <row r="24" spans="1:16" ht="20.100000000000001" customHeight="1">
      <c r="A24" s="136" t="s">
        <v>316</v>
      </c>
      <c r="B24" s="291"/>
      <c r="C24" s="387"/>
      <c r="D24" s="387">
        <v>12000</v>
      </c>
      <c r="E24" s="387">
        <v>12000</v>
      </c>
      <c r="F24" s="387">
        <v>12000</v>
      </c>
      <c r="G24" s="311">
        <f t="shared" si="3"/>
        <v>100</v>
      </c>
      <c r="H24" s="311"/>
      <c r="I24" s="136" t="s">
        <v>1518</v>
      </c>
      <c r="J24" s="291">
        <v>84000</v>
      </c>
      <c r="K24" s="387">
        <f>SUM(K25:K26)</f>
        <v>43300</v>
      </c>
      <c r="L24" s="387">
        <f t="shared" ref="L24" si="12">SUM(L25:L26)</f>
        <v>43300</v>
      </c>
      <c r="M24" s="387">
        <f t="shared" ref="M24:N24" si="13">SUM(M25:M26)</f>
        <v>43300</v>
      </c>
      <c r="N24" s="387">
        <f t="shared" si="13"/>
        <v>43300</v>
      </c>
      <c r="O24" s="311"/>
      <c r="P24" s="311">
        <f t="shared" si="7"/>
        <v>-48.5</v>
      </c>
    </row>
    <row r="25" spans="1:16" ht="20.100000000000001" customHeight="1">
      <c r="A25" s="136" t="s">
        <v>1079</v>
      </c>
      <c r="B25" s="291">
        <v>84000</v>
      </c>
      <c r="C25" s="386">
        <v>43300</v>
      </c>
      <c r="D25" s="387">
        <v>43300</v>
      </c>
      <c r="E25" s="387">
        <v>43300</v>
      </c>
      <c r="F25" s="387">
        <v>43300</v>
      </c>
      <c r="G25" s="311">
        <f t="shared" si="3"/>
        <v>100</v>
      </c>
      <c r="H25" s="311">
        <f t="shared" si="4"/>
        <v>-48.5</v>
      </c>
      <c r="I25" s="136" t="s">
        <v>1519</v>
      </c>
      <c r="J25" s="291">
        <v>84000</v>
      </c>
      <c r="K25" s="387">
        <v>43300</v>
      </c>
      <c r="L25" s="387">
        <v>43300</v>
      </c>
      <c r="M25" s="387">
        <v>43300</v>
      </c>
      <c r="N25" s="387">
        <v>43300</v>
      </c>
      <c r="O25" s="311"/>
      <c r="P25" s="311">
        <f t="shared" si="7"/>
        <v>-48.5</v>
      </c>
    </row>
    <row r="26" spans="1:16" ht="20.100000000000001" customHeight="1">
      <c r="A26" s="142" t="s">
        <v>62</v>
      </c>
      <c r="B26" s="288">
        <v>2628</v>
      </c>
      <c r="C26" s="387">
        <v>31016</v>
      </c>
      <c r="D26" s="387">
        <v>31016</v>
      </c>
      <c r="E26" s="387">
        <v>31016</v>
      </c>
      <c r="F26" s="387">
        <v>31016</v>
      </c>
      <c r="G26" s="311">
        <f t="shared" si="3"/>
        <v>100</v>
      </c>
      <c r="H26" s="311">
        <f t="shared" si="4"/>
        <v>1080.2</v>
      </c>
      <c r="I26" s="136" t="s">
        <v>1520</v>
      </c>
      <c r="J26" s="291"/>
      <c r="K26" s="386"/>
      <c r="L26" s="387"/>
      <c r="M26" s="349">
        <f t="shared" ref="M26:M29" si="14">L26-K26</f>
        <v>0</v>
      </c>
      <c r="N26" s="387"/>
      <c r="O26" s="311"/>
      <c r="P26" s="311"/>
    </row>
    <row r="27" spans="1:16" ht="20.100000000000001" customHeight="1">
      <c r="A27" s="292"/>
      <c r="B27" s="293"/>
      <c r="C27" s="388"/>
      <c r="D27" s="388"/>
      <c r="E27" s="388"/>
      <c r="F27" s="388"/>
      <c r="G27" s="294"/>
      <c r="H27" s="295"/>
      <c r="I27" s="296" t="s">
        <v>1521</v>
      </c>
      <c r="J27" s="297"/>
      <c r="K27" s="387"/>
      <c r="L27" s="387"/>
      <c r="M27" s="349">
        <f t="shared" si="14"/>
        <v>0</v>
      </c>
      <c r="N27" s="387"/>
      <c r="O27" s="311"/>
      <c r="P27" s="311"/>
    </row>
    <row r="28" spans="1:16" ht="20.100000000000001" customHeight="1">
      <c r="A28" s="142"/>
      <c r="B28" s="289"/>
      <c r="C28" s="387"/>
      <c r="D28" s="387"/>
      <c r="E28" s="387"/>
      <c r="F28" s="387"/>
      <c r="G28" s="294"/>
      <c r="H28" s="295"/>
      <c r="I28" s="296" t="s">
        <v>1522</v>
      </c>
      <c r="J28" s="297"/>
      <c r="K28" s="387"/>
      <c r="L28" s="387"/>
      <c r="M28" s="349">
        <f t="shared" si="14"/>
        <v>0</v>
      </c>
      <c r="N28" s="387"/>
      <c r="O28" s="311"/>
      <c r="P28" s="311"/>
    </row>
    <row r="29" spans="1:16" ht="20.100000000000001" customHeight="1">
      <c r="A29" s="292"/>
      <c r="B29" s="293"/>
      <c r="C29" s="388"/>
      <c r="D29" s="388"/>
      <c r="E29" s="388"/>
      <c r="F29" s="388"/>
      <c r="G29" s="298"/>
      <c r="H29" s="298"/>
      <c r="I29" s="142" t="s">
        <v>1523</v>
      </c>
      <c r="J29" s="289">
        <v>31016</v>
      </c>
      <c r="K29" s="388"/>
      <c r="L29" s="388"/>
      <c r="M29" s="349">
        <f t="shared" si="14"/>
        <v>0</v>
      </c>
      <c r="N29" s="388">
        <v>70613</v>
      </c>
      <c r="O29" s="311"/>
      <c r="P29" s="311">
        <f t="shared" si="7"/>
        <v>127.69999999999999</v>
      </c>
    </row>
    <row r="30" spans="1:16" ht="37.5" customHeight="1">
      <c r="A30" s="471" t="s">
        <v>215</v>
      </c>
      <c r="B30" s="471"/>
      <c r="C30" s="471"/>
      <c r="D30" s="471"/>
      <c r="E30" s="471"/>
      <c r="F30" s="471"/>
      <c r="G30" s="471"/>
      <c r="H30" s="471"/>
      <c r="I30" s="471"/>
      <c r="J30" s="471"/>
      <c r="K30" s="471"/>
      <c r="L30" s="471"/>
      <c r="M30" s="471"/>
      <c r="N30" s="471"/>
      <c r="O30" s="471"/>
      <c r="P30" s="471"/>
    </row>
    <row r="31" spans="1:16" ht="20.100000000000001" customHeight="1">
      <c r="H31" s="283"/>
      <c r="P31" s="283"/>
    </row>
    <row r="32" spans="1:16" ht="20.100000000000001" customHeight="1">
      <c r="H32" s="283"/>
      <c r="P32" s="283"/>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3:16" ht="20.100000000000001" customHeight="1"/>
    <row r="50" spans="3:16" ht="20.100000000000001" customHeight="1"/>
    <row r="51" spans="3:16" ht="20.100000000000001" customHeight="1"/>
    <row r="52" spans="3:16" s="299" customFormat="1" ht="20.100000000000001" customHeight="1">
      <c r="C52" s="389"/>
      <c r="D52" s="389"/>
      <c r="E52" s="389"/>
      <c r="F52" s="389"/>
      <c r="G52" s="300"/>
      <c r="H52" s="300"/>
      <c r="I52" s="301"/>
      <c r="J52" s="301"/>
      <c r="K52" s="389"/>
      <c r="L52" s="389"/>
      <c r="M52" s="389"/>
      <c r="N52" s="389"/>
      <c r="O52" s="300"/>
      <c r="P52" s="300"/>
    </row>
    <row r="53" spans="3:16" s="299" customFormat="1" ht="20.100000000000001" customHeight="1">
      <c r="C53" s="389"/>
      <c r="D53" s="389"/>
      <c r="E53" s="389"/>
      <c r="F53" s="389"/>
      <c r="G53" s="300"/>
      <c r="H53" s="300"/>
      <c r="I53" s="301"/>
      <c r="J53" s="301"/>
      <c r="K53" s="389"/>
      <c r="L53" s="389"/>
      <c r="M53" s="389"/>
      <c r="N53" s="389"/>
      <c r="O53" s="300"/>
      <c r="P53" s="300"/>
    </row>
    <row r="54" spans="3:16" s="299" customFormat="1" ht="20.100000000000001" customHeight="1">
      <c r="C54" s="389"/>
      <c r="D54" s="389"/>
      <c r="E54" s="389"/>
      <c r="F54" s="389"/>
      <c r="G54" s="300"/>
      <c r="H54" s="300"/>
      <c r="I54" s="301"/>
      <c r="J54" s="301"/>
      <c r="K54" s="389"/>
      <c r="L54" s="389"/>
      <c r="M54" s="389"/>
      <c r="N54" s="389"/>
      <c r="O54" s="300"/>
      <c r="P54" s="300"/>
    </row>
    <row r="55" spans="3:16" s="299" customFormat="1" ht="20.100000000000001" customHeight="1">
      <c r="C55" s="389"/>
      <c r="D55" s="389"/>
      <c r="E55" s="389"/>
      <c r="F55" s="389"/>
      <c r="G55" s="300"/>
      <c r="H55" s="300"/>
      <c r="I55" s="301"/>
      <c r="J55" s="301"/>
      <c r="K55" s="389"/>
      <c r="L55" s="389"/>
      <c r="M55" s="389"/>
      <c r="N55" s="389"/>
      <c r="O55" s="300"/>
      <c r="P55" s="300"/>
    </row>
    <row r="56" spans="3:16" s="299" customFormat="1" ht="20.100000000000001" customHeight="1">
      <c r="C56" s="389"/>
      <c r="D56" s="389"/>
      <c r="E56" s="389"/>
      <c r="F56" s="389"/>
      <c r="G56" s="300"/>
      <c r="H56" s="300"/>
      <c r="I56" s="301"/>
      <c r="J56" s="301"/>
      <c r="K56" s="389"/>
      <c r="L56" s="389"/>
      <c r="M56" s="389"/>
      <c r="N56" s="389"/>
      <c r="O56" s="300"/>
      <c r="P56" s="300"/>
    </row>
    <row r="57" spans="3:16" s="299" customFormat="1" ht="20.100000000000001" customHeight="1">
      <c r="C57" s="389"/>
      <c r="D57" s="389"/>
      <c r="E57" s="389"/>
      <c r="F57" s="389"/>
      <c r="G57" s="300"/>
      <c r="H57" s="300"/>
      <c r="I57" s="301"/>
      <c r="J57" s="301"/>
      <c r="K57" s="389"/>
      <c r="L57" s="389"/>
      <c r="M57" s="389"/>
      <c r="N57" s="389"/>
      <c r="O57" s="300"/>
      <c r="P57" s="300"/>
    </row>
    <row r="58" spans="3:16" s="299" customFormat="1" ht="20.100000000000001" customHeight="1">
      <c r="C58" s="389"/>
      <c r="D58" s="389"/>
      <c r="E58" s="389"/>
      <c r="F58" s="389"/>
      <c r="G58" s="300"/>
      <c r="H58" s="300"/>
      <c r="I58" s="301"/>
      <c r="J58" s="301"/>
      <c r="K58" s="389"/>
      <c r="L58" s="389"/>
      <c r="M58" s="389"/>
      <c r="N58" s="389"/>
      <c r="O58" s="300"/>
      <c r="P58" s="300"/>
    </row>
  </sheetData>
  <mergeCells count="4">
    <mergeCell ref="A30:P30"/>
    <mergeCell ref="A1:I1"/>
    <mergeCell ref="A2:P2"/>
    <mergeCell ref="A3:I3"/>
  </mergeCells>
  <phoneticPr fontId="3" type="noConversion"/>
  <printOptions horizontalCentered="1"/>
  <pageMargins left="0.15748031496062992" right="0.15748031496062992" top="0.51181102362204722" bottom="0.31496062992125984" header="0.31496062992125984" footer="0.31496062992125984"/>
  <pageSetup paperSize="9" scale="60" fitToHeight="0" orientation="landscape"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27</vt:i4>
      </vt:variant>
    </vt:vector>
  </HeadingPairs>
  <TitlesOfParts>
    <vt:vector size="58" baseType="lpstr">
      <vt:lpstr>目录</vt:lpstr>
      <vt:lpstr>01-2019全区收入</vt:lpstr>
      <vt:lpstr>02-2019全区支出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25-2020新增债券安排</vt:lpstr>
      <vt:lpstr>26-2019债务限额、余额</vt:lpstr>
      <vt:lpstr>27-2019、2020一般债务余额</vt:lpstr>
      <vt:lpstr>28-2019、2020专项债务余额</vt:lpstr>
      <vt:lpstr>29-债务还本付息</vt:lpstr>
      <vt:lpstr>30-2020年提前下达</vt:lpstr>
      <vt:lpstr>目录!_GoBack</vt:lpstr>
      <vt:lpstr>'01-2019全区收入'!Print_Area</vt:lpstr>
      <vt:lpstr>'02-2019全区支出'!Print_Area</vt:lpstr>
      <vt:lpstr>'03-2019公共平衡 '!Print_Area</vt:lpstr>
      <vt:lpstr>'05-2019公共线下 '!Print_Area</vt:lpstr>
      <vt:lpstr>'06-2019转移支付分地区'!Print_Area</vt:lpstr>
      <vt:lpstr>'11-2019国资 '!Print_Area</vt:lpstr>
      <vt:lpstr>'12-2019社保执行'!Print_Area</vt:lpstr>
      <vt:lpstr>'15-2020公共基本和项目 '!Print_Area</vt:lpstr>
      <vt:lpstr>'16-2020公共本级基本支出经济 '!Print_Area</vt:lpstr>
      <vt:lpstr>'18-2020转移支付分地区'!Print_Area</vt:lpstr>
      <vt:lpstr>'19-2020转移支付分项目'!Print_Area</vt:lpstr>
      <vt:lpstr>'21-2020基金支出'!Print_Area</vt:lpstr>
      <vt:lpstr>'29-债务还本付息'!Print_Area</vt:lpstr>
      <vt:lpstr>'03-2019公共平衡 '!Print_Titles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2020-01-20T06:51:54Z</dcterms:modified>
</cp:coreProperties>
</file>